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TRV\GFT\"/>
    </mc:Choice>
  </mc:AlternateContent>
  <xr:revisionPtr revIDLastSave="0" documentId="8_{C41676A0-0C2E-465B-9733-3A4EE5CE5E21}" xr6:coauthVersionLast="47" xr6:coauthVersionMax="47" xr10:uidLastSave="{00000000-0000-0000-0000-000000000000}"/>
  <bookViews>
    <workbookView xWindow="28680" yWindow="-120" windowWidth="29040" windowHeight="15840" xr2:uid="{91381238-D1A9-4C9F-8829-E413087702D7}"/>
  </bookViews>
  <sheets>
    <sheet name="Összes"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CD20" i="1" l="1"/>
  <c r="CC20" i="1"/>
  <c r="CB20" i="1"/>
  <c r="CA20" i="1"/>
  <c r="BZ20" i="1"/>
  <c r="BY20" i="1"/>
  <c r="BX20" i="1"/>
  <c r="BW20" i="1"/>
  <c r="BV20" i="1"/>
  <c r="BQ20" i="1"/>
  <c r="BP20" i="1"/>
  <c r="BO20" i="1"/>
  <c r="BN20" i="1"/>
  <c r="BK20" i="1"/>
  <c r="BL20" i="1" s="1"/>
  <c r="BH20" i="1"/>
  <c r="BI20" i="1" s="1"/>
  <c r="BG20" i="1"/>
  <c r="BA20" i="1"/>
  <c r="AR20" i="1"/>
  <c r="BJ20" i="1" s="1"/>
  <c r="BM20" i="1" s="1"/>
  <c r="AD20" i="1"/>
  <c r="BF20" i="1" s="1"/>
  <c r="F20" i="1"/>
  <c r="J20" i="1" s="1"/>
  <c r="CD19" i="1"/>
  <c r="CC19" i="1"/>
  <c r="CB19" i="1"/>
  <c r="CA19" i="1"/>
  <c r="BZ19" i="1"/>
  <c r="BY19" i="1"/>
  <c r="BX19" i="1"/>
  <c r="BW19" i="1"/>
  <c r="BV19" i="1"/>
  <c r="BQ19" i="1"/>
  <c r="BP19" i="1"/>
  <c r="BO19" i="1"/>
  <c r="BN19" i="1"/>
  <c r="BK19" i="1"/>
  <c r="BL19" i="1" s="1"/>
  <c r="BH19" i="1"/>
  <c r="BI19" i="1" s="1"/>
  <c r="BG19" i="1"/>
  <c r="BF19" i="1"/>
  <c r="BA19" i="1"/>
  <c r="AR19" i="1"/>
  <c r="BJ19" i="1" s="1"/>
  <c r="BM19" i="1" s="1"/>
  <c r="AD19" i="1"/>
  <c r="F19" i="1"/>
  <c r="J19" i="1" s="1"/>
  <c r="CD18" i="1"/>
  <c r="CC18" i="1"/>
  <c r="CB18" i="1"/>
  <c r="CA18" i="1"/>
  <c r="BZ18" i="1"/>
  <c r="BY18" i="1"/>
  <c r="BX18" i="1"/>
  <c r="BW18" i="1"/>
  <c r="BV18" i="1"/>
  <c r="BO18" i="1"/>
  <c r="BQ18" i="1" s="1"/>
  <c r="BN18" i="1"/>
  <c r="BP18" i="1" s="1"/>
  <c r="BK18" i="1"/>
  <c r="BL18" i="1" s="1"/>
  <c r="BH18" i="1"/>
  <c r="BI18" i="1" s="1"/>
  <c r="BG18" i="1"/>
  <c r="BA18" i="1"/>
  <c r="AR18" i="1"/>
  <c r="BJ18" i="1" s="1"/>
  <c r="BM18" i="1" s="1"/>
  <c r="AD18" i="1"/>
  <c r="BF18" i="1" s="1"/>
  <c r="F18" i="1"/>
  <c r="BC18" i="1" s="1"/>
  <c r="CD17" i="1"/>
  <c r="CC17" i="1"/>
  <c r="CB17" i="1"/>
  <c r="CA17" i="1"/>
  <c r="BZ17" i="1"/>
  <c r="BY17" i="1"/>
  <c r="BX17" i="1"/>
  <c r="BW17" i="1"/>
  <c r="BV17" i="1"/>
  <c r="BQ17" i="1"/>
  <c r="BP17" i="1"/>
  <c r="BO17" i="1"/>
  <c r="BN17" i="1"/>
  <c r="BK17" i="1"/>
  <c r="BL17" i="1" s="1"/>
  <c r="BH17" i="1"/>
  <c r="BI17" i="1" s="1"/>
  <c r="BG17" i="1"/>
  <c r="BA17" i="1"/>
  <c r="AR17" i="1"/>
  <c r="BJ17" i="1" s="1"/>
  <c r="BM17" i="1" s="1"/>
  <c r="AD17" i="1"/>
  <c r="BF17" i="1" s="1"/>
  <c r="J17" i="1"/>
  <c r="F17" i="1"/>
  <c r="BB17" i="1" s="1"/>
  <c r="CD16" i="1"/>
  <c r="CC16" i="1"/>
  <c r="CB16" i="1"/>
  <c r="CA16" i="1"/>
  <c r="BZ16" i="1"/>
  <c r="BY16" i="1"/>
  <c r="BX16" i="1"/>
  <c r="BW16" i="1"/>
  <c r="BV16" i="1"/>
  <c r="BQ16" i="1"/>
  <c r="BP16" i="1"/>
  <c r="BO16" i="1"/>
  <c r="BN16" i="1"/>
  <c r="BK16" i="1"/>
  <c r="BL16" i="1" s="1"/>
  <c r="BH16" i="1"/>
  <c r="BI16" i="1" s="1"/>
  <c r="BG16" i="1"/>
  <c r="BA16" i="1"/>
  <c r="AR16" i="1"/>
  <c r="BJ16" i="1" s="1"/>
  <c r="BM16" i="1" s="1"/>
  <c r="AD16" i="1"/>
  <c r="BF16" i="1" s="1"/>
  <c r="F16" i="1"/>
  <c r="J16" i="1" s="1"/>
  <c r="CD15" i="1"/>
  <c r="CC15" i="1"/>
  <c r="CB15" i="1"/>
  <c r="CA15" i="1"/>
  <c r="BZ15" i="1"/>
  <c r="BY15" i="1"/>
  <c r="BX15" i="1"/>
  <c r="BW15" i="1"/>
  <c r="BV15" i="1"/>
  <c r="BQ15" i="1"/>
  <c r="BP15" i="1"/>
  <c r="BO15" i="1"/>
  <c r="BN15" i="1"/>
  <c r="BK15" i="1"/>
  <c r="BL15" i="1" s="1"/>
  <c r="BH15" i="1"/>
  <c r="BI15" i="1" s="1"/>
  <c r="BG15" i="1"/>
  <c r="BF15" i="1"/>
  <c r="BA15" i="1"/>
  <c r="AR15" i="1"/>
  <c r="BJ15" i="1" s="1"/>
  <c r="BM15" i="1" s="1"/>
  <c r="AD15" i="1"/>
  <c r="F15" i="1"/>
  <c r="J15" i="1" s="1"/>
  <c r="CD14" i="1"/>
  <c r="CC14" i="1"/>
  <c r="CB14" i="1"/>
  <c r="CA14" i="1"/>
  <c r="BZ14" i="1"/>
  <c r="BY14" i="1"/>
  <c r="BX14" i="1"/>
  <c r="BW14" i="1"/>
  <c r="BV14" i="1"/>
  <c r="BP14" i="1"/>
  <c r="BO14" i="1"/>
  <c r="BQ14" i="1" s="1"/>
  <c r="BN14" i="1"/>
  <c r="BK14" i="1"/>
  <c r="BL14" i="1" s="1"/>
  <c r="BH14" i="1"/>
  <c r="BI14" i="1" s="1"/>
  <c r="BG14" i="1"/>
  <c r="BA14" i="1"/>
  <c r="AR14" i="1"/>
  <c r="BJ14" i="1" s="1"/>
  <c r="BM14" i="1" s="1"/>
  <c r="AD14" i="1"/>
  <c r="BF14" i="1" s="1"/>
  <c r="F14" i="1"/>
  <c r="BC14" i="1" s="1"/>
  <c r="CD13" i="1"/>
  <c r="CC13" i="1"/>
  <c r="CB13" i="1"/>
  <c r="CA13" i="1"/>
  <c r="BZ13" i="1"/>
  <c r="BY13" i="1"/>
  <c r="BX13" i="1"/>
  <c r="BW13" i="1"/>
  <c r="BV13" i="1"/>
  <c r="BQ13" i="1"/>
  <c r="BP13" i="1"/>
  <c r="BO13" i="1"/>
  <c r="BN13" i="1"/>
  <c r="BK13" i="1"/>
  <c r="BL13" i="1" s="1"/>
  <c r="BH13" i="1"/>
  <c r="BI13" i="1" s="1"/>
  <c r="BG13" i="1"/>
  <c r="BA13" i="1"/>
  <c r="AR13" i="1"/>
  <c r="BJ13" i="1" s="1"/>
  <c r="BM13" i="1" s="1"/>
  <c r="AD13" i="1"/>
  <c r="BF13" i="1" s="1"/>
  <c r="J13" i="1"/>
  <c r="F13" i="1"/>
  <c r="BB13" i="1" s="1"/>
  <c r="CD12" i="1"/>
  <c r="CC12" i="1"/>
  <c r="CB12" i="1"/>
  <c r="CA12" i="1"/>
  <c r="BZ12" i="1"/>
  <c r="BY12" i="1"/>
  <c r="BX12" i="1"/>
  <c r="BW12" i="1"/>
  <c r="BV12" i="1"/>
  <c r="BQ12" i="1"/>
  <c r="BP12" i="1"/>
  <c r="BO12" i="1"/>
  <c r="BN12" i="1"/>
  <c r="BK12" i="1"/>
  <c r="BL12" i="1" s="1"/>
  <c r="BH12" i="1"/>
  <c r="BI12" i="1" s="1"/>
  <c r="BG12" i="1"/>
  <c r="BA12" i="1"/>
  <c r="AR12" i="1"/>
  <c r="BJ12" i="1" s="1"/>
  <c r="BM12" i="1" s="1"/>
  <c r="AD12" i="1"/>
  <c r="BF12" i="1" s="1"/>
  <c r="F12" i="1"/>
  <c r="J12" i="1" s="1"/>
  <c r="CD11" i="1"/>
  <c r="CC11" i="1"/>
  <c r="CB11" i="1"/>
  <c r="CA11" i="1"/>
  <c r="BZ11" i="1"/>
  <c r="BY11" i="1"/>
  <c r="BX11" i="1"/>
  <c r="BW11" i="1"/>
  <c r="BV11" i="1"/>
  <c r="BQ11" i="1"/>
  <c r="BP11" i="1"/>
  <c r="BO11" i="1"/>
  <c r="BN11" i="1"/>
  <c r="BK11" i="1"/>
  <c r="BL11" i="1" s="1"/>
  <c r="BH11" i="1"/>
  <c r="BI11" i="1" s="1"/>
  <c r="BG11" i="1"/>
  <c r="BF11" i="1"/>
  <c r="BA11" i="1"/>
  <c r="AR11" i="1"/>
  <c r="BJ11" i="1" s="1"/>
  <c r="BM11" i="1" s="1"/>
  <c r="AD11" i="1"/>
  <c r="F11" i="1"/>
  <c r="J11" i="1" s="1"/>
  <c r="CD10" i="1"/>
  <c r="CC10" i="1"/>
  <c r="CB10" i="1"/>
  <c r="CA10" i="1"/>
  <c r="BZ10" i="1"/>
  <c r="BY10" i="1"/>
  <c r="BX10" i="1"/>
  <c r="BW10" i="1"/>
  <c r="BV10" i="1"/>
  <c r="BP10" i="1"/>
  <c r="BO10" i="1"/>
  <c r="BQ10" i="1" s="1"/>
  <c r="BN10" i="1"/>
  <c r="BK10" i="1"/>
  <c r="BL10" i="1" s="1"/>
  <c r="BH10" i="1"/>
  <c r="BI10" i="1" s="1"/>
  <c r="BG10" i="1"/>
  <c r="BA10" i="1"/>
  <c r="AR10" i="1"/>
  <c r="BJ10" i="1" s="1"/>
  <c r="BM10" i="1" s="1"/>
  <c r="AD10" i="1"/>
  <c r="BF10" i="1" s="1"/>
  <c r="F10" i="1"/>
  <c r="BC10" i="1" s="1"/>
  <c r="CD9" i="1"/>
  <c r="CC9" i="1"/>
  <c r="CB9" i="1"/>
  <c r="CA9" i="1"/>
  <c r="BZ9" i="1"/>
  <c r="BY9" i="1"/>
  <c r="BX9" i="1"/>
  <c r="BW9" i="1"/>
  <c r="BV9" i="1"/>
  <c r="BQ9" i="1"/>
  <c r="BP9" i="1"/>
  <c r="BO9" i="1"/>
  <c r="BN9" i="1"/>
  <c r="BK9" i="1"/>
  <c r="BL9" i="1" s="1"/>
  <c r="BH9" i="1"/>
  <c r="BI9" i="1" s="1"/>
  <c r="BG9" i="1"/>
  <c r="BA9" i="1"/>
  <c r="AR9" i="1"/>
  <c r="BJ9" i="1" s="1"/>
  <c r="BM9" i="1" s="1"/>
  <c r="AD9" i="1"/>
  <c r="BF9" i="1" s="1"/>
  <c r="J9" i="1"/>
  <c r="F9" i="1"/>
  <c r="BB9" i="1" s="1"/>
  <c r="CD8" i="1"/>
  <c r="CC8" i="1"/>
  <c r="CB8" i="1"/>
  <c r="CA8" i="1"/>
  <c r="BZ8" i="1"/>
  <c r="BY8" i="1"/>
  <c r="BX8" i="1"/>
  <c r="BW8" i="1"/>
  <c r="BV8" i="1"/>
  <c r="BQ8" i="1"/>
  <c r="BP8" i="1"/>
  <c r="BO8" i="1"/>
  <c r="BN8" i="1"/>
  <c r="BK8" i="1"/>
  <c r="BL8" i="1" s="1"/>
  <c r="BH8" i="1"/>
  <c r="BI8" i="1" s="1"/>
  <c r="BG8" i="1"/>
  <c r="BA8" i="1"/>
  <c r="AR8" i="1"/>
  <c r="BJ8" i="1" s="1"/>
  <c r="BM8" i="1" s="1"/>
  <c r="AD8" i="1"/>
  <c r="BF8" i="1" s="1"/>
  <c r="F8" i="1"/>
  <c r="J8" i="1" s="1"/>
  <c r="CD7" i="1"/>
  <c r="CC7" i="1"/>
  <c r="CB7" i="1"/>
  <c r="CA7" i="1"/>
  <c r="BZ7" i="1"/>
  <c r="BY7" i="1"/>
  <c r="BX7" i="1"/>
  <c r="BW7" i="1"/>
  <c r="BV7" i="1"/>
  <c r="BQ7" i="1"/>
  <c r="BP7" i="1"/>
  <c r="BO7" i="1"/>
  <c r="BN7" i="1"/>
  <c r="BK7" i="1"/>
  <c r="BL7" i="1" s="1"/>
  <c r="BH7" i="1"/>
  <c r="BI7" i="1" s="1"/>
  <c r="BG7" i="1"/>
  <c r="BF7" i="1"/>
  <c r="BA7" i="1"/>
  <c r="AR7" i="1"/>
  <c r="BJ7" i="1" s="1"/>
  <c r="BM7" i="1" s="1"/>
  <c r="AD7" i="1"/>
  <c r="F7" i="1"/>
  <c r="J7" i="1" s="1"/>
  <c r="CD6" i="1"/>
  <c r="CC6" i="1"/>
  <c r="CB6" i="1"/>
  <c r="CA6" i="1"/>
  <c r="BZ6" i="1"/>
  <c r="BY6" i="1"/>
  <c r="BX6" i="1"/>
  <c r="BW6" i="1"/>
  <c r="BV6" i="1"/>
  <c r="BP6" i="1"/>
  <c r="BO6" i="1"/>
  <c r="BQ6" i="1" s="1"/>
  <c r="BN6" i="1"/>
  <c r="BK6" i="1"/>
  <c r="BL6" i="1" s="1"/>
  <c r="BJ6" i="1"/>
  <c r="BM6" i="1" s="1"/>
  <c r="BH6" i="1"/>
  <c r="BI6" i="1" s="1"/>
  <c r="BG6" i="1"/>
  <c r="BA6" i="1"/>
  <c r="AR6" i="1"/>
  <c r="AD6" i="1"/>
  <c r="BF6" i="1" s="1"/>
  <c r="F6" i="1"/>
  <c r="BC6" i="1" s="1"/>
  <c r="CD5" i="1"/>
  <c r="CC5" i="1"/>
  <c r="CB5" i="1"/>
  <c r="CA5" i="1"/>
  <c r="BZ5" i="1"/>
  <c r="BY5" i="1"/>
  <c r="BX5" i="1"/>
  <c r="BW5" i="1"/>
  <c r="BV5" i="1"/>
  <c r="BQ5" i="1"/>
  <c r="BP5" i="1"/>
  <c r="BO5" i="1"/>
  <c r="BN5" i="1"/>
  <c r="BK5" i="1"/>
  <c r="BL5" i="1" s="1"/>
  <c r="BH5" i="1"/>
  <c r="BI5" i="1" s="1"/>
  <c r="BG5" i="1"/>
  <c r="BA5" i="1"/>
  <c r="AR5" i="1"/>
  <c r="BJ5" i="1" s="1"/>
  <c r="BM5" i="1" s="1"/>
  <c r="AD5" i="1"/>
  <c r="BF5" i="1" s="1"/>
  <c r="J5" i="1"/>
  <c r="F5" i="1"/>
  <c r="BB5" i="1" s="1"/>
  <c r="CE5" i="1" s="1"/>
  <c r="AT4" i="1"/>
  <c r="AR4" i="1"/>
  <c r="AE4" i="1"/>
  <c r="AD4" i="1"/>
  <c r="J4" i="1"/>
  <c r="F4" i="1"/>
  <c r="I4" i="1" s="1"/>
  <c r="CD3" i="1"/>
  <c r="CC3" i="1"/>
  <c r="CB3" i="1"/>
  <c r="CA3" i="1"/>
  <c r="BZ3" i="1"/>
  <c r="BY3" i="1"/>
  <c r="BX3" i="1"/>
  <c r="BW3" i="1"/>
  <c r="BV3" i="1"/>
  <c r="BQ3" i="1"/>
  <c r="BO3" i="1"/>
  <c r="BS3" i="1" s="1"/>
  <c r="BN3" i="1"/>
  <c r="BP3" i="1" s="1"/>
  <c r="BM3" i="1"/>
  <c r="BK3" i="1"/>
  <c r="BL3" i="1" s="1"/>
  <c r="BH3" i="1"/>
  <c r="BI3" i="1" s="1"/>
  <c r="BB3" i="1"/>
  <c r="AE3" i="1" s="1"/>
  <c r="BA3" i="1"/>
  <c r="AZ3" i="1"/>
  <c r="H3" i="1" s="1"/>
  <c r="AR3" i="1"/>
  <c r="BJ3" i="1" s="1"/>
  <c r="AD3" i="1"/>
  <c r="BF3" i="1" s="1"/>
  <c r="BG3" i="1" s="1"/>
  <c r="F3" i="1"/>
  <c r="I3" i="1" s="1"/>
  <c r="BE18" i="1" l="1"/>
  <c r="BD18" i="1"/>
  <c r="BU18" i="1"/>
  <c r="BT18" i="1"/>
  <c r="BS18" i="1"/>
  <c r="BR18" i="1"/>
  <c r="BE14" i="1"/>
  <c r="BD14" i="1"/>
  <c r="BU14" i="1"/>
  <c r="BT14" i="1"/>
  <c r="BS14" i="1"/>
  <c r="BR14" i="1"/>
  <c r="AE17" i="1"/>
  <c r="CE17" i="1"/>
  <c r="BE6" i="1"/>
  <c r="BD6" i="1"/>
  <c r="BU6" i="1"/>
  <c r="BT6" i="1"/>
  <c r="BS6" i="1"/>
  <c r="BR6" i="1"/>
  <c r="BE10" i="1"/>
  <c r="BD10" i="1"/>
  <c r="BU10" i="1"/>
  <c r="BT10" i="1"/>
  <c r="BS10" i="1"/>
  <c r="BR10" i="1"/>
  <c r="AE13" i="1"/>
  <c r="CE13" i="1"/>
  <c r="AT5" i="1"/>
  <c r="AE5" i="1"/>
  <c r="AE9" i="1"/>
  <c r="CE9" i="1"/>
  <c r="J3" i="1"/>
  <c r="CE3" i="1"/>
  <c r="BC5" i="1"/>
  <c r="I6" i="1"/>
  <c r="AZ8" i="1"/>
  <c r="H8" i="1" s="1"/>
  <c r="BC9" i="1"/>
  <c r="AT9" i="1" s="1"/>
  <c r="I10" i="1"/>
  <c r="AZ12" i="1"/>
  <c r="H12" i="1" s="1"/>
  <c r="BC13" i="1"/>
  <c r="I14" i="1"/>
  <c r="AZ16" i="1"/>
  <c r="H16" i="1" s="1"/>
  <c r="BC17" i="1"/>
  <c r="I18" i="1"/>
  <c r="AZ20" i="1"/>
  <c r="H20" i="1" s="1"/>
  <c r="J6" i="1"/>
  <c r="J10" i="1"/>
  <c r="J14" i="1"/>
  <c r="J18" i="1"/>
  <c r="BB8" i="1"/>
  <c r="BB12" i="1"/>
  <c r="BB16" i="1"/>
  <c r="BB20" i="1"/>
  <c r="I5" i="1"/>
  <c r="AZ7" i="1"/>
  <c r="H7" i="1" s="1"/>
  <c r="BC8" i="1"/>
  <c r="I9" i="1"/>
  <c r="AZ11" i="1"/>
  <c r="H11" i="1" s="1"/>
  <c r="BC12" i="1"/>
  <c r="I13" i="1"/>
  <c r="AZ15" i="1"/>
  <c r="H15" i="1" s="1"/>
  <c r="BC16" i="1"/>
  <c r="I17" i="1"/>
  <c r="AZ19" i="1"/>
  <c r="H19" i="1" s="1"/>
  <c r="BC20" i="1"/>
  <c r="BB7" i="1"/>
  <c r="BB11" i="1"/>
  <c r="BB15" i="1"/>
  <c r="BB19" i="1"/>
  <c r="AZ6" i="1"/>
  <c r="H6" i="1" s="1"/>
  <c r="BC7" i="1"/>
  <c r="I8" i="1"/>
  <c r="AZ10" i="1"/>
  <c r="H10" i="1" s="1"/>
  <c r="BC11" i="1"/>
  <c r="I12" i="1"/>
  <c r="AZ14" i="1"/>
  <c r="H14" i="1" s="1"/>
  <c r="BC15" i="1"/>
  <c r="I16" i="1"/>
  <c r="AZ18" i="1"/>
  <c r="H18" i="1" s="1"/>
  <c r="BC19" i="1"/>
  <c r="I20" i="1"/>
  <c r="BC3" i="1"/>
  <c r="BB6" i="1"/>
  <c r="BB10" i="1"/>
  <c r="BB14" i="1"/>
  <c r="BB18" i="1"/>
  <c r="AZ5" i="1"/>
  <c r="H5" i="1" s="1"/>
  <c r="I7" i="1"/>
  <c r="AZ9" i="1"/>
  <c r="H9" i="1" s="1"/>
  <c r="I11" i="1"/>
  <c r="AZ13" i="1"/>
  <c r="H13" i="1" s="1"/>
  <c r="I15" i="1"/>
  <c r="AZ17" i="1"/>
  <c r="H17" i="1" s="1"/>
  <c r="I19" i="1"/>
  <c r="AT10" i="1" l="1"/>
  <c r="AE10" i="1"/>
  <c r="CG10" i="1"/>
  <c r="A10" i="1" s="1"/>
  <c r="CH10" i="1" s="1"/>
  <c r="CE10" i="1"/>
  <c r="BT19" i="1"/>
  <c r="BS19" i="1"/>
  <c r="BR19" i="1"/>
  <c r="BE19" i="1"/>
  <c r="BD19" i="1"/>
  <c r="BU19" i="1"/>
  <c r="AT6" i="1"/>
  <c r="AE6" i="1"/>
  <c r="CG6" i="1"/>
  <c r="A6" i="1" s="1"/>
  <c r="CH6" i="1" s="1"/>
  <c r="CE6" i="1"/>
  <c r="BR3" i="1"/>
  <c r="BE3" i="1"/>
  <c r="CG3" i="1" s="1"/>
  <c r="A3" i="1" s="1"/>
  <c r="CH3" i="1" s="1"/>
  <c r="CI3" i="1" s="1"/>
  <c r="BD3" i="1"/>
  <c r="BU3" i="1"/>
  <c r="BT3" i="1"/>
  <c r="AT3" i="1"/>
  <c r="CG15" i="1"/>
  <c r="A15" i="1" s="1"/>
  <c r="CH15" i="1" s="1"/>
  <c r="CJ15" i="1" s="1"/>
  <c r="CE15" i="1"/>
  <c r="AT15" i="1"/>
  <c r="AE15" i="1"/>
  <c r="BU8" i="1"/>
  <c r="BT8" i="1"/>
  <c r="BS8" i="1"/>
  <c r="BR8" i="1"/>
  <c r="BE8" i="1"/>
  <c r="CG8" i="1" s="1"/>
  <c r="A8" i="1" s="1"/>
  <c r="CH8" i="1" s="1"/>
  <c r="BD8" i="1"/>
  <c r="AT8" i="1"/>
  <c r="AE8" i="1"/>
  <c r="CE8" i="1"/>
  <c r="BU5" i="1"/>
  <c r="BT5" i="1"/>
  <c r="BR5" i="1"/>
  <c r="BE5" i="1"/>
  <c r="BD5" i="1"/>
  <c r="BS5" i="1"/>
  <c r="BT15" i="1"/>
  <c r="BS15" i="1"/>
  <c r="BR15" i="1"/>
  <c r="BE15" i="1"/>
  <c r="BD15" i="1"/>
  <c r="CI15" i="1"/>
  <c r="BU15" i="1"/>
  <c r="CE11" i="1"/>
  <c r="AT11" i="1"/>
  <c r="AE11" i="1"/>
  <c r="CE7" i="1"/>
  <c r="AT7" i="1"/>
  <c r="AE7" i="1"/>
  <c r="BU20" i="1"/>
  <c r="BT20" i="1"/>
  <c r="BS20" i="1"/>
  <c r="BR20" i="1"/>
  <c r="BE20" i="1"/>
  <c r="BD20" i="1"/>
  <c r="BU17" i="1"/>
  <c r="BT17" i="1"/>
  <c r="BS17" i="1"/>
  <c r="BR17" i="1"/>
  <c r="BE17" i="1"/>
  <c r="BD17" i="1"/>
  <c r="AT17" i="1"/>
  <c r="BT11" i="1"/>
  <c r="BS11" i="1"/>
  <c r="BR11" i="1"/>
  <c r="BE11" i="1"/>
  <c r="CG11" i="1" s="1"/>
  <c r="A11" i="1" s="1"/>
  <c r="CH11" i="1" s="1"/>
  <c r="BD11" i="1"/>
  <c r="BU11" i="1"/>
  <c r="BU16" i="1"/>
  <c r="BT16" i="1"/>
  <c r="BS16" i="1"/>
  <c r="BR16" i="1"/>
  <c r="BE16" i="1"/>
  <c r="BD16" i="1"/>
  <c r="BU13" i="1"/>
  <c r="BT13" i="1"/>
  <c r="BS13" i="1"/>
  <c r="BR13" i="1"/>
  <c r="BE13" i="1"/>
  <c r="BD13" i="1"/>
  <c r="AT13" i="1"/>
  <c r="BT7" i="1"/>
  <c r="BS7" i="1"/>
  <c r="BR7" i="1"/>
  <c r="BE7" i="1"/>
  <c r="CG7" i="1" s="1"/>
  <c r="A7" i="1" s="1"/>
  <c r="CH7" i="1" s="1"/>
  <c r="BD7" i="1"/>
  <c r="BU7" i="1"/>
  <c r="AT18" i="1"/>
  <c r="AE18" i="1"/>
  <c r="CG18" i="1"/>
  <c r="A18" i="1" s="1"/>
  <c r="CH18" i="1" s="1"/>
  <c r="CE18" i="1"/>
  <c r="AT14" i="1"/>
  <c r="AE14" i="1"/>
  <c r="CG14" i="1"/>
  <c r="A14" i="1" s="1"/>
  <c r="CH14" i="1" s="1"/>
  <c r="CE14" i="1"/>
  <c r="BU12" i="1"/>
  <c r="BT12" i="1"/>
  <c r="BS12" i="1"/>
  <c r="BR12" i="1"/>
  <c r="BE12" i="1"/>
  <c r="CG12" i="1" s="1"/>
  <c r="A12" i="1" s="1"/>
  <c r="CH12" i="1" s="1"/>
  <c r="BD12" i="1"/>
  <c r="AT20" i="1"/>
  <c r="AE20" i="1"/>
  <c r="CG20" i="1"/>
  <c r="A20" i="1" s="1"/>
  <c r="CH20" i="1" s="1"/>
  <c r="CI20" i="1" s="1"/>
  <c r="CE20" i="1"/>
  <c r="BU9" i="1"/>
  <c r="BT9" i="1"/>
  <c r="BS9" i="1"/>
  <c r="BR9" i="1"/>
  <c r="BE9" i="1"/>
  <c r="CG9" i="1" s="1"/>
  <c r="A9" i="1" s="1"/>
  <c r="CH9" i="1" s="1"/>
  <c r="CI9" i="1" s="1"/>
  <c r="BD9" i="1"/>
  <c r="AT16" i="1"/>
  <c r="AE16" i="1"/>
  <c r="CG16" i="1"/>
  <c r="A16" i="1" s="1"/>
  <c r="CH16" i="1" s="1"/>
  <c r="CJ16" i="1" s="1"/>
  <c r="CE16" i="1"/>
  <c r="CG19" i="1"/>
  <c r="A19" i="1" s="1"/>
  <c r="CH19" i="1" s="1"/>
  <c r="CI19" i="1" s="1"/>
  <c r="CE19" i="1"/>
  <c r="AT19" i="1"/>
  <c r="AE19" i="1"/>
  <c r="AT12" i="1"/>
  <c r="AE12" i="1"/>
  <c r="CE12" i="1"/>
  <c r="CI7" i="1" l="1"/>
  <c r="CJ7" i="1"/>
  <c r="CI12" i="1"/>
  <c r="CJ12" i="1"/>
  <c r="CJ11" i="1"/>
  <c r="CI11" i="1"/>
  <c r="CJ8" i="1"/>
  <c r="CI8" i="1"/>
  <c r="CI16" i="1"/>
  <c r="CJ9" i="1"/>
  <c r="CJ20" i="1"/>
  <c r="CJ19" i="1"/>
  <c r="CJ18" i="1"/>
  <c r="CI18" i="1"/>
  <c r="CJ14" i="1"/>
  <c r="CI14" i="1"/>
  <c r="CJ3" i="1"/>
  <c r="CG5" i="1"/>
  <c r="A5" i="1" s="1"/>
  <c r="CH5" i="1" s="1"/>
  <c r="CJ10" i="1"/>
  <c r="CI10" i="1"/>
  <c r="CG13" i="1"/>
  <c r="A13" i="1" s="1"/>
  <c r="CH13" i="1" s="1"/>
  <c r="CG17" i="1"/>
  <c r="A17" i="1" s="1"/>
  <c r="CH17" i="1" s="1"/>
  <c r="CI6" i="1"/>
  <c r="CJ6" i="1"/>
  <c r="CJ13" i="1" l="1"/>
  <c r="CI13" i="1"/>
  <c r="CJ5" i="1"/>
  <c r="CI5" i="1"/>
  <c r="CJ17" i="1"/>
  <c r="CI17" i="1"/>
</calcChain>
</file>

<file path=xl/sharedStrings.xml><?xml version="1.0" encoding="utf-8"?>
<sst xmlns="http://schemas.openxmlformats.org/spreadsheetml/2006/main" count="253" uniqueCount="132">
  <si>
    <t>A</t>
  </si>
  <si>
    <t>B</t>
  </si>
  <si>
    <t>C</t>
  </si>
  <si>
    <t>D</t>
  </si>
  <si>
    <t>E/1</t>
  </si>
  <si>
    <t>E/2</t>
  </si>
  <si>
    <t>fx</t>
  </si>
  <si>
    <t>VKEFFO</t>
  </si>
  <si>
    <t>F</t>
  </si>
  <si>
    <t>G</t>
  </si>
  <si>
    <t>I/1</t>
  </si>
  <si>
    <t>I/2</t>
  </si>
  <si>
    <t>J/1</t>
  </si>
  <si>
    <t>J/2</t>
  </si>
  <si>
    <t>H/1 -- Forrás megnevezése (I. ütem)</t>
  </si>
  <si>
    <t>H/2 -- Forrás megnevezése (II. ütem)</t>
  </si>
  <si>
    <t/>
  </si>
  <si>
    <t>Ellenőrzés</t>
  </si>
  <si>
    <t>Fontossági sorrend</t>
  </si>
  <si>
    <t>A beruházási feladat kategóriája</t>
  </si>
  <si>
    <t>beruházás megnevezése</t>
  </si>
  <si>
    <t>Vízjogi létesítési/ elvi engedély száma (amennyiben rendelkezésre áll)</t>
  </si>
  <si>
    <t>Víziközmű-rendszer hivatali kódja</t>
  </si>
  <si>
    <t>Víziközmű-rendszer megnevezése</t>
  </si>
  <si>
    <t>FELADAT-AZONOSITO</t>
  </si>
  <si>
    <t>Ellátási terület</t>
  </si>
  <si>
    <t>Az érintett ellátásért felelős(ök) megnevezése</t>
  </si>
  <si>
    <t>Tervezett nettó költség [eFt]</t>
  </si>
  <si>
    <t>Megvalósítás várható időtartama - KEZDÉS</t>
  </si>
  <si>
    <t>Megvalósítás várható időtartama - BEFEJEZÉS</t>
  </si>
  <si>
    <t>A beruházás tervezett nettó költsége a tervezési időszak ütemezése szerint [eFt] - I. ütem</t>
  </si>
  <si>
    <t>A beruházás tervezett nettó költsége a tervezési időszak ütemezése szerint [eFt] - II. ütem</t>
  </si>
  <si>
    <t>Az EM rendelet 2. melléklet terhére elszámolni tervezett költség</t>
  </si>
  <si>
    <t>Előkészítettsége</t>
  </si>
  <si>
    <t>Használati díj [eFt]</t>
  </si>
  <si>
    <t>ÉCS [eFt]</t>
  </si>
  <si>
    <t>Közműfejlesztési hozzájárulás [eFt]</t>
  </si>
  <si>
    <t>Egyéb saját forrás [eFt]</t>
  </si>
  <si>
    <t>Díj [eFt]</t>
  </si>
  <si>
    <t>VFEA - EM rendelet 1. melléklet</t>
  </si>
  <si>
    <t>Egyéb állami támogatás [eFt]</t>
  </si>
  <si>
    <t>Önkormányzati támogatás [eFt]</t>
  </si>
  <si>
    <t>EU-s támogatás [eFt]</t>
  </si>
  <si>
    <t>Egyéb támogatás [eFt]</t>
  </si>
  <si>
    <t>Banki hitel, kötvénykibocsátás [eFt]</t>
  </si>
  <si>
    <t>Összesítés [eFt]</t>
  </si>
  <si>
    <t>Forrás (I. ütem) - ELLENŐRZÉS</t>
  </si>
  <si>
    <t>Forráshiányos a feladat (II. ütem)?</t>
  </si>
  <si>
    <t>Forrás (II. ütem) - ELLENŐRZÉS</t>
  </si>
  <si>
    <t>INDOKLÁS</t>
  </si>
  <si>
    <t>MEGJEGYZÉS</t>
  </si>
  <si>
    <t>Feladat sorszáma</t>
  </si>
  <si>
    <t>ISA</t>
  </si>
  <si>
    <t>Indoklás hossza</t>
  </si>
  <si>
    <t>Minden kitöltve? (kivéve a forrás) 1-igen;0-nem</t>
  </si>
  <si>
    <t>2027-2027: R
2027-x: RH
2028-x: H</t>
  </si>
  <si>
    <t>Van rövid távú feladat</t>
  </si>
  <si>
    <t>Ütem költségek hibásak? --- 1-igen; 0-nem</t>
  </si>
  <si>
    <t>1.ütem FORRÁS --- forráshiányos? 1-igen;0-nem</t>
  </si>
  <si>
    <t>1.ütem FORRÁS --- Összesítés</t>
  </si>
  <si>
    <t>1.ütem FORRÁS kitöltve? 1-igen, 0-nem</t>
  </si>
  <si>
    <t>1.ütem FORRÁS jól kitöltve? 1-igen;0-nem</t>
  </si>
  <si>
    <t>2.ütem FORRÁS --- forráshiányos? 1-igen;0-nem</t>
  </si>
  <si>
    <t>2.ütem FORRÁS kitöltve? 1-igen, 0-nem</t>
  </si>
  <si>
    <t>2.ütem FORRÁS jól kitöltve? 1-igen;0-nem</t>
  </si>
  <si>
    <t>2.FORRÁS ütem --- Összesítés</t>
  </si>
  <si>
    <t>Van feladat 1.ütem? 1-igen;0-nem</t>
  </si>
  <si>
    <t>Van feladat 2.ütem? 1-igen;0-nem</t>
  </si>
  <si>
    <t>1.ütem nullás a terv? 1-igen;0-nem</t>
  </si>
  <si>
    <t>2.ütem nullás a terv? 1-igen;0-nem</t>
  </si>
  <si>
    <t>Nullás és van indoklás rövidtáv 1-igen; 0-nem</t>
  </si>
  <si>
    <t>Nincs hosszútávú terv (ktg) indoklás?</t>
  </si>
  <si>
    <t>Nullás és van idnoklás rövidtáv 1-igen; 0-nem</t>
  </si>
  <si>
    <t>Nullás és van indoklás hosszútáv 1-igen; 0-nem</t>
  </si>
  <si>
    <r>
      <t xml:space="preserve">Megvalósítás várható időtartama - </t>
    </r>
    <r>
      <rPr>
        <u/>
        <sz val="14"/>
        <color theme="1"/>
        <rFont val="Arial"/>
        <family val="2"/>
        <charset val="238"/>
      </rPr>
      <t>KEZDÉS</t>
    </r>
  </si>
  <si>
    <r>
      <t xml:space="preserve">Megvalósítás várható időtartama - </t>
    </r>
    <r>
      <rPr>
        <u/>
        <sz val="14"/>
        <color theme="1"/>
        <rFont val="Arial"/>
        <family val="2"/>
        <charset val="238"/>
      </rPr>
      <t>BEFEJEZÉS</t>
    </r>
  </si>
  <si>
    <t>VFEA - EM rendelet 2. melléklet (fenntartására fordítandó)</t>
  </si>
  <si>
    <t>HIÁNYOS kitöltés?!</t>
  </si>
  <si>
    <t>ÖSSZESÍTŐ szöveggel</t>
  </si>
  <si>
    <t>Kitöltés rendben! &gt;&gt; 1; Egyébként &gt;&gt; 0</t>
  </si>
  <si>
    <t>Rövid és jó</t>
  </si>
  <si>
    <t>Hosszú és jó</t>
  </si>
  <si>
    <t>2811_RENDKÍVÜLI</t>
  </si>
  <si>
    <t>TÁPIÓ-4 SZV, Rendkívüli helyzetből adódó azonnali feladatok</t>
  </si>
  <si>
    <t>n.r</t>
  </si>
  <si>
    <t>TÁPIÓ-4 SZV</t>
  </si>
  <si>
    <t>igen</t>
  </si>
  <si>
    <t>Nem került megállapításra használati djí.</t>
  </si>
  <si>
    <t>Kitöltés rendben!</t>
  </si>
  <si>
    <t>2711_NINCS FELADAT</t>
  </si>
  <si>
    <t>TÁPIÓ-4 SZV, Nincs tervezett feladat</t>
  </si>
  <si>
    <t>Nem került megállapításra használati díj.</t>
  </si>
  <si>
    <t>II-3</t>
  </si>
  <si>
    <t>2411_TELEP_SZV KEZELÉS</t>
  </si>
  <si>
    <t>Sülysáp szennyvíztelepen és a teljes szennyvízhálózaton a szennyvízszivattyúk cseréje</t>
  </si>
  <si>
    <t>II-9</t>
  </si>
  <si>
    <t>2211_AKNA_SZIVATTYÚ_HÁLÓZATI</t>
  </si>
  <si>
    <t>Teljes hálózaton a szennyvízszivattyúk cseréje</t>
  </si>
  <si>
    <t>II-2</t>
  </si>
  <si>
    <t>Mélylevegőztető elemek cseréje a biológiai reaktorokban (Sülysáp szennyvíztisztító telep)</t>
  </si>
  <si>
    <t>II-8</t>
  </si>
  <si>
    <t>A biológiai reaktorok dekantereinek, illetve azok villanymotorjainak és hajtóműveinek felújítása, szükség szerint cseréje (Sülysáp szennyvíztisztító telep)</t>
  </si>
  <si>
    <t>II-7</t>
  </si>
  <si>
    <t>Gépirács , zsírfogó, homokfogó gépészeti egységeinek felújítása  (Sülysáp szennyvíztisztító telep)</t>
  </si>
  <si>
    <t>II-1</t>
  </si>
  <si>
    <t>Légfúvó egységek felújítása, szükség szerint cseréje (Sülysáp szennyvíztisztító telep)</t>
  </si>
  <si>
    <t>II-4</t>
  </si>
  <si>
    <t>2511_VILL_IRÁNYTECH</t>
  </si>
  <si>
    <t>TÁPIÓ-4 SZV, Vezérlési rendszerek felújítása</t>
  </si>
  <si>
    <t>II-5</t>
  </si>
  <si>
    <t>2200_AKNA_KOMPLEX</t>
  </si>
  <si>
    <t>TÁPIÓ-4 SZV, Regionális szennyvízátemelők rekonstrukciós munkáinak elvégzése</t>
  </si>
  <si>
    <t>II-6</t>
  </si>
  <si>
    <t>2412_TELEP_ISZAP KEZELÉS</t>
  </si>
  <si>
    <t>Szalagszűrő prés/iszapvíztelenítő gép felújítása,szükség szerint cseréje - Sülysáp</t>
  </si>
  <si>
    <t>II-13</t>
  </si>
  <si>
    <t>2410_TELEP_EGYÉB</t>
  </si>
  <si>
    <t>Sülysáp, TFH aknában ph mérő, hőmérséklet mérő és vészsziréna felújítása, szükség szerint cseréje</t>
  </si>
  <si>
    <t>II-12</t>
  </si>
  <si>
    <t>Sülysáp, Tisztított szennyvíz mennyiségmérő felújítása, szükség szerint cseréje</t>
  </si>
  <si>
    <t>II-11</t>
  </si>
  <si>
    <t>Sülysáp, Tisztított szennyvíz nyomásfokozó mosószivattyú felújítása</t>
  </si>
  <si>
    <t>II-10</t>
  </si>
  <si>
    <t>Sülysáp, Szénszűrő töltet felújítása, cseréje</t>
  </si>
  <si>
    <t>II-14</t>
  </si>
  <si>
    <t>2611_EGYÉB</t>
  </si>
  <si>
    <t>TÁPIÓ-4 SZV, Klímaberendezések felújítása, szükség szerint cseréje</t>
  </si>
  <si>
    <t>II-15</t>
  </si>
  <si>
    <t>TÁPIÓ-4 SZV, Elhasználódott nyílászárók cseréje</t>
  </si>
  <si>
    <t>II-16</t>
  </si>
  <si>
    <t>2221_AKNA_ÉPÍTÉSZET</t>
  </si>
  <si>
    <t xml:space="preserve">TÁPIÓ-4 SZV, Száraz aknák felújítása, utólagos vízszigetelése, technológiai és szociális épületek belső és szükség szerint külső festése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</si>
</sst>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quot; eFt&quot;"/>
  </numFmts>
  <fonts count="8" x14ac:knownFonts="1">
    <font>
      <sz val="11"/>
      <color theme="1"/>
      <name val="Aptos Narrow"/>
      <family val="2"/>
      <charset val="238"/>
      <scheme val="minor"/>
    </font>
    <font>
      <sz val="11"/>
      <name val="Calibri"/>
      <family val="2"/>
      <charset val="238"/>
    </font>
    <font>
      <sz val="12"/>
      <name val="Arial"/>
      <family val="2"/>
      <charset val="238"/>
    </font>
    <font>
      <sz val="14"/>
      <color theme="1"/>
      <name val="Aptos Narrow"/>
      <family val="2"/>
      <charset val="238"/>
      <scheme val="minor"/>
    </font>
    <font>
      <sz val="12"/>
      <color theme="1"/>
      <name val="Arial"/>
      <family val="2"/>
      <charset val="238"/>
    </font>
    <font>
      <u/>
      <sz val="14"/>
      <color theme="1"/>
      <name val="Arial"/>
      <family val="2"/>
      <charset val="238"/>
    </font>
    <font>
      <sz val="11"/>
      <name val="Times New Roman"/>
      <family val="1"/>
      <charset val="238"/>
    </font>
    <font>
      <sz val="12"/>
      <color theme="1"/>
      <name val="Aptos Narrow"/>
      <family val="2"/>
      <charset val="238"/>
      <scheme val="minor"/>
    </font>
  </fonts>
  <fills count="13">
    <fill>
      <patternFill patternType="none"/>
    </fill>
    <fill>
      <patternFill patternType="gray125"/>
    </fill>
    <fill>
      <patternFill patternType="solid">
        <fgColor rgb="FFFFFFCC"/>
      </patternFill>
    </fill>
    <fill>
      <patternFill patternType="solid">
        <fgColor rgb="FFDBDBDB"/>
      </patternFill>
    </fill>
    <fill>
      <patternFill patternType="solid">
        <fgColor theme="9" tint="0.59999389629810485"/>
        <bgColor indexed="64"/>
      </patternFill>
    </fill>
    <fill>
      <patternFill patternType="solid">
        <fgColor rgb="FFDBDBDB"/>
        <bgColor indexed="64"/>
      </patternFill>
    </fill>
    <fill>
      <patternFill patternType="solid">
        <fgColor theme="2" tint="-0.249977111117893"/>
        <bgColor indexed="64"/>
      </patternFill>
    </fill>
    <fill>
      <patternFill patternType="solid">
        <fgColor rgb="FFFF0000"/>
        <bgColor indexed="64"/>
      </patternFill>
    </fill>
    <fill>
      <patternFill patternType="solid">
        <fgColor rgb="FFFFFFCC"/>
        <bgColor indexed="64"/>
      </patternFill>
    </fill>
    <fill>
      <patternFill patternType="solid">
        <fgColor theme="7" tint="0.39997558519241921"/>
        <bgColor indexed="64"/>
      </patternFill>
    </fill>
    <fill>
      <patternFill patternType="solid">
        <fgColor rgb="FFB4C6E7"/>
      </patternFill>
    </fill>
    <fill>
      <patternFill patternType="solid">
        <fgColor theme="7" tint="0.59999389629810485"/>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5" borderId="5" xfId="0" applyFont="1" applyFill="1" applyBorder="1" applyAlignment="1">
      <alignment horizontal="center" vertical="center"/>
    </xf>
    <xf numFmtId="0" fontId="3" fillId="6"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7" borderId="1" xfId="0" applyFont="1" applyFill="1" applyBorder="1" applyAlignment="1">
      <alignment horizontal="left" vertical="center" wrapText="1"/>
    </xf>
    <xf numFmtId="1" fontId="6" fillId="8" borderId="1" xfId="0" applyNumberFormat="1" applyFont="1" applyFill="1" applyBorder="1" applyAlignment="1">
      <alignment wrapText="1"/>
    </xf>
    <xf numFmtId="0" fontId="6" fillId="9" borderId="1" xfId="0" applyFont="1" applyFill="1" applyBorder="1" applyAlignment="1">
      <alignment vertical="center" wrapText="1"/>
    </xf>
    <xf numFmtId="49" fontId="6" fillId="8" borderId="1" xfId="0" applyNumberFormat="1" applyFont="1" applyFill="1" applyBorder="1" applyAlignment="1">
      <alignment wrapText="1"/>
    </xf>
    <xf numFmtId="0" fontId="0" fillId="10" borderId="1" xfId="0" applyFill="1" applyBorder="1" applyAlignment="1">
      <alignment wrapText="1"/>
    </xf>
    <xf numFmtId="164" fontId="0" fillId="10" borderId="1" xfId="0" applyNumberFormat="1" applyFill="1" applyBorder="1" applyAlignment="1">
      <alignment wrapText="1"/>
    </xf>
    <xf numFmtId="164" fontId="0" fillId="8" borderId="1" xfId="0" applyNumberFormat="1" applyFill="1" applyBorder="1" applyAlignment="1">
      <alignment wrapText="1"/>
    </xf>
    <xf numFmtId="164" fontId="0" fillId="2" borderId="1" xfId="0" applyNumberFormat="1" applyFill="1" applyBorder="1" applyAlignment="1">
      <alignment wrapText="1"/>
    </xf>
    <xf numFmtId="0" fontId="4" fillId="11" borderId="7" xfId="0" applyFont="1" applyFill="1" applyBorder="1" applyAlignment="1">
      <alignment horizontal="left" vertical="center" wrapText="1"/>
    </xf>
    <xf numFmtId="0" fontId="7" fillId="12" borderId="1" xfId="0" applyFont="1" applyFill="1" applyBorder="1" applyAlignment="1">
      <alignment vertical="center" wrapText="1"/>
    </xf>
    <xf numFmtId="0" fontId="7" fillId="12" borderId="1" xfId="0" applyFont="1" applyFill="1" applyBorder="1" applyAlignment="1">
      <alignment horizontal="center" vertical="center" wrapText="1"/>
    </xf>
    <xf numFmtId="0" fontId="7" fillId="12" borderId="1" xfId="0" applyFont="1" applyFill="1" applyBorder="1" applyAlignment="1">
      <alignment horizontal="left" vertical="center" wrapText="1"/>
    </xf>
    <xf numFmtId="0" fontId="7" fillId="12" borderId="1" xfId="0" applyFont="1" applyFill="1" applyBorder="1" applyAlignment="1">
      <alignment horizontal="center" vertical="center"/>
    </xf>
  </cellXfs>
  <cellStyles count="1">
    <cellStyle name="Normál" xfId="0" builtinId="0"/>
  </cellStyles>
  <dxfs count="54">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54.0.15\Kozpont_adatok\Felhaszn&#225;l&#243;k\Ber_Fejl_O\Beruhazasi_Fejl_O%20megosztott\2027-2036%20GFT\Nagyk&#225;tai%20&#220;M\TRV_F_SZV_EM-rendelet_2026_Nagyk&#225;tai%20K&#201;SZ.xlsx" TargetMode="External"/><Relationship Id="rId1" Type="http://schemas.openxmlformats.org/officeDocument/2006/relationships/externalLinkPath" Target="file:///\\10.254.0.15\Kozpont_adatok\Felhaszn&#225;l&#243;k\Ber_Fejl_O\Beruhazasi_Fejl_O%20megosztott\2027-2036%20GFT\Nagyk&#225;tai%20&#220;M\TRV_F_SZV_EM-rendelet_2026_Nagyk&#225;tai%20K&#201;S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sszesito"/>
      <sheetName val="F_SZV_1A"/>
      <sheetName val="adat"/>
    </sheetNames>
    <sheetDataSet>
      <sheetData sheetId="0">
        <row r="3">
          <cell r="C3" t="str">
            <v>Víziközmű-rendszer hivatali kódja</v>
          </cell>
          <cell r="D3" t="str">
            <v>Víziközmű-rendszer megnevezése</v>
          </cell>
          <cell r="E3" t="str">
            <v>ISA</v>
          </cell>
          <cell r="F3" t="str">
            <v>Ellátási terület</v>
          </cell>
          <cell r="G3" t="str">
            <v>Az érintett ellátásért felelős(ök) megnevezése</v>
          </cell>
        </row>
        <row r="4">
          <cell r="C4" t="str">
            <v>21-02088-1-001-00-12</v>
          </cell>
          <cell r="D4" t="str">
            <v>MN-SZV</v>
          </cell>
          <cell r="E4">
            <v>4030</v>
          </cell>
          <cell r="F4" t="str">
            <v>Mánd</v>
          </cell>
          <cell r="G4" t="str">
            <v>Mánd Község Önkormányzata</v>
          </cell>
        </row>
        <row r="5">
          <cell r="C5" t="str">
            <v>21-02167-1-001-00-14</v>
          </cell>
          <cell r="D5" t="str">
            <v>KMD-SZV</v>
          </cell>
          <cell r="E5">
            <v>4031</v>
          </cell>
          <cell r="F5" t="str">
            <v>Komádi</v>
          </cell>
          <cell r="G5" t="str">
            <v>Komádi Városi Önkormányzat</v>
          </cell>
        </row>
        <row r="6">
          <cell r="C6" t="str">
            <v>21-02307-1-003-02-06</v>
          </cell>
          <cell r="D6" t="str">
            <v>KABA-SZV</v>
          </cell>
          <cell r="E6">
            <v>4032</v>
          </cell>
          <cell r="F6" t="str">
            <v>Kaba - kivéve Kaba-Cukorgyár, Báránd, Tetétlen</v>
          </cell>
          <cell r="G6" t="str">
            <v>Kaba Város Önkormányzata, Báránd Községi Önkormányzat, Tetétlen Községi Önkormányzat</v>
          </cell>
        </row>
        <row r="7">
          <cell r="C7" t="str">
            <v>21-02307-2-001-00-05</v>
          </cell>
          <cell r="D7" t="str">
            <v>KABAC-SZV</v>
          </cell>
          <cell r="E7">
            <v>4312</v>
          </cell>
          <cell r="F7" t="str">
            <v>Kaba - Cukorgyár</v>
          </cell>
          <cell r="G7" t="str">
            <v>felülvizsgálat alatt</v>
          </cell>
        </row>
        <row r="8">
          <cell r="C8" t="str">
            <v>21-02325-1-001-00-02</v>
          </cell>
          <cell r="D8" t="str">
            <v>BLH-SZV</v>
          </cell>
          <cell r="E8">
            <v>4033</v>
          </cell>
          <cell r="F8" t="str">
            <v>Baktalórántháza</v>
          </cell>
          <cell r="G8" t="str">
            <v>Baktalórántháza Város Önkormányzata</v>
          </cell>
        </row>
        <row r="9">
          <cell r="C9" t="str">
            <v>21-02769-1-001-00-02</v>
          </cell>
          <cell r="D9" t="str">
            <v>TPSZL-SZV</v>
          </cell>
          <cell r="E9">
            <v>4262</v>
          </cell>
          <cell r="F9" t="str">
            <v>Tápiószőlős</v>
          </cell>
          <cell r="G9" t="str">
            <v>Tápiószőlős Község Önkormányzata</v>
          </cell>
        </row>
        <row r="10">
          <cell r="C10" t="str">
            <v>21-02918-1-001-01-06</v>
          </cell>
          <cell r="D10" t="str">
            <v>BUVNA-SZV</v>
          </cell>
          <cell r="E10">
            <v>4034</v>
          </cell>
          <cell r="F10" t="str">
            <v>Balmazújváros</v>
          </cell>
          <cell r="G10" t="str">
            <v>Balmazújváros Város Önkormányzata</v>
          </cell>
        </row>
        <row r="11">
          <cell r="C11" t="str">
            <v>21-04118-1-001-00-01</v>
          </cell>
          <cell r="D11" t="str">
            <v>HT-SZV</v>
          </cell>
          <cell r="E11">
            <v>4035</v>
          </cell>
          <cell r="F11" t="str">
            <v>Hortobágy</v>
          </cell>
          <cell r="G11" t="str">
            <v>Hortobágy Község Önkormányzata</v>
          </cell>
        </row>
        <row r="12">
          <cell r="C12" t="str">
            <v>21-04260-1-001-00-12</v>
          </cell>
          <cell r="D12" t="str">
            <v>MT-SZV</v>
          </cell>
          <cell r="E12">
            <v>4036</v>
          </cell>
          <cell r="F12" t="str">
            <v>Mezőtúr</v>
          </cell>
          <cell r="G12" t="str">
            <v>Mezőtúr Város Önkormányzata</v>
          </cell>
        </row>
        <row r="13">
          <cell r="C13" t="str">
            <v>21-04312-1-001-00-11</v>
          </cell>
          <cell r="D13" t="str">
            <v>TRP-SZV</v>
          </cell>
          <cell r="E13">
            <v>4037</v>
          </cell>
          <cell r="F13" t="str">
            <v>Tarpa</v>
          </cell>
          <cell r="G13" t="str">
            <v>Tarpa Nagyközség Önkormányzata</v>
          </cell>
        </row>
        <row r="14">
          <cell r="C14" t="str">
            <v>21-04774-1-001-01-14</v>
          </cell>
          <cell r="D14" t="str">
            <v>SZKLY-SZV</v>
          </cell>
          <cell r="E14">
            <v>4038</v>
          </cell>
          <cell r="F14" t="str">
            <v>Szakoly</v>
          </cell>
          <cell r="G14" t="str">
            <v>Szakoly Község Önkormányzata</v>
          </cell>
        </row>
        <row r="15">
          <cell r="C15" t="str">
            <v>21-04817-1-002-01-14</v>
          </cell>
          <cell r="D15" t="str">
            <v>ZSK-SZV</v>
          </cell>
          <cell r="E15">
            <v>4039</v>
          </cell>
          <cell r="F15" t="str">
            <v>Zsáka, Furta</v>
          </cell>
          <cell r="G15" t="str">
            <v>Zsáka Nagyközségi Önkormányzat, Furta Község Önkormányzata</v>
          </cell>
        </row>
        <row r="16">
          <cell r="C16" t="str">
            <v>21-04923-1-001-00-00</v>
          </cell>
          <cell r="D16" t="str">
            <v>KA-SZV</v>
          </cell>
          <cell r="E16">
            <v>4040</v>
          </cell>
          <cell r="F16" t="str">
            <v>Karcag</v>
          </cell>
          <cell r="G16" t="str">
            <v>Karcag Városi Önkormányzat</v>
          </cell>
        </row>
        <row r="17">
          <cell r="C17" t="str">
            <v>21-06309-1-001-00-06</v>
          </cell>
          <cell r="D17" t="str">
            <v>NRB-SZV</v>
          </cell>
          <cell r="E17">
            <v>4260</v>
          </cell>
          <cell r="F17" t="str">
            <v>Nagyrábé</v>
          </cell>
          <cell r="G17" t="str">
            <v>Nagyrábé Nagyközség Önkormányzata</v>
          </cell>
        </row>
        <row r="18">
          <cell r="C18" t="str">
            <v>21-06488-1-002-00-12</v>
          </cell>
          <cell r="D18" t="str">
            <v>NE-SZV</v>
          </cell>
          <cell r="E18">
            <v>4041</v>
          </cell>
          <cell r="F18" t="str">
            <v>Nagyecsed, Fábiánháza</v>
          </cell>
          <cell r="G18" t="str">
            <v>Nagyecsed Város Önkormányzata, Fábiánháza Község Önkormányzata</v>
          </cell>
        </row>
        <row r="19">
          <cell r="C19" t="str">
            <v>21-07445-1-001-00-15</v>
          </cell>
          <cell r="D19" t="str">
            <v>KCSD-SZV</v>
          </cell>
          <cell r="E19">
            <v>4042</v>
          </cell>
          <cell r="F19" t="str">
            <v>Kocsord</v>
          </cell>
          <cell r="G19" t="str">
            <v>Kocsord Község Önkormányzata</v>
          </cell>
        </row>
        <row r="20">
          <cell r="C20" t="str">
            <v>21-07463-1-003-00-05</v>
          </cell>
          <cell r="D20" t="str">
            <v>MRK-SZV</v>
          </cell>
          <cell r="E20">
            <v>4043</v>
          </cell>
          <cell r="F20" t="str">
            <v>Mérk, Vállaj, Tiborszállás</v>
          </cell>
          <cell r="G20" t="str">
            <v>Mérk Nagyközség Önkormányzat, Vállaj Község Önkormányzata, Tiborszállás Község Önkormányzata</v>
          </cell>
        </row>
        <row r="21">
          <cell r="C21" t="str">
            <v>21-08998-1-012-00-10</v>
          </cell>
          <cell r="D21" t="str">
            <v>TRR-SZV</v>
          </cell>
          <cell r="E21">
            <v>4044</v>
          </cell>
          <cell r="F21" t="str">
            <v>Csaholc, Császló, Gacsály, Garbolc, Kishódos, Méhtelek, Nagyhódos, Rozsály, Tisztaberek, Túrricse, Vámosoroszi, Zajta</v>
          </cell>
          <cell r="G21" t="str">
            <v>Csaholc Község Önkormányzata, Császló Község Önkormányzata, Gacsály Község Önkormányzata, Garbolc Község Önkormányzata, Kishódos Község Önkormányzata, Méhtelek Község Önkormányzata, Nagyhódos Község Önkormányzata, Rozsály Község Önkormányzata, Tisztaberek Község Önkormányzata, Túrricse Községi Önkormányzat, Vámosoroszi Község Önkormányzata, Zajta Község Önkormányzata</v>
          </cell>
        </row>
        <row r="22">
          <cell r="C22" t="str">
            <v>21-09353-1-001-00-04</v>
          </cell>
          <cell r="D22" t="str">
            <v>ARANY-SZV</v>
          </cell>
          <cell r="E22">
            <v>4269</v>
          </cell>
          <cell r="F22" t="str">
            <v>Aranyosapáti</v>
          </cell>
          <cell r="G22" t="str">
            <v>Aranyosapáti Község Önkormányzata</v>
          </cell>
        </row>
        <row r="23">
          <cell r="C23" t="str">
            <v>21-09478-1-001-01-01</v>
          </cell>
          <cell r="D23" t="str">
            <v>NHS-SZV</v>
          </cell>
          <cell r="E23">
            <v>4045</v>
          </cell>
          <cell r="F23" t="str">
            <v>Nagyhegyes</v>
          </cell>
          <cell r="G23" t="str">
            <v>Nagyhegyes Község Önkormányzata</v>
          </cell>
        </row>
        <row r="24">
          <cell r="C24" t="str">
            <v>21-09627-1-002-00-05</v>
          </cell>
          <cell r="D24" t="str">
            <v>TTK-SZV</v>
          </cell>
          <cell r="E24">
            <v>4046</v>
          </cell>
          <cell r="F24" t="str">
            <v>Tiszatenyő, Kengyel - Bagimajor</v>
          </cell>
          <cell r="G24" t="str">
            <v>Tiszatenyő Községi Önkormányzat, Kengyel Községi Önkormányzat</v>
          </cell>
        </row>
        <row r="25">
          <cell r="C25" t="str">
            <v>21-09919-1-002-01-07</v>
          </cell>
          <cell r="D25" t="str">
            <v>TUZS-SZV</v>
          </cell>
          <cell r="E25">
            <v>4047</v>
          </cell>
          <cell r="F25" t="str">
            <v>Tuzsér, Komoró</v>
          </cell>
          <cell r="G25" t="str">
            <v>Tuzsér Nagyközségi Önkormányzat, Komoró Község Önkormányzata</v>
          </cell>
        </row>
        <row r="26">
          <cell r="C26" t="str">
            <v>21-10162-1-001-00-02</v>
          </cell>
          <cell r="D26" t="str">
            <v>PPL-SZV</v>
          </cell>
          <cell r="E26">
            <v>4048</v>
          </cell>
          <cell r="F26" t="str">
            <v>Püspökladány</v>
          </cell>
          <cell r="G26" t="str">
            <v>Püspökladány Város Önkormányzata</v>
          </cell>
        </row>
        <row r="27">
          <cell r="C27" t="str">
            <v>21-10834-1-001-00-07</v>
          </cell>
          <cell r="D27" t="str">
            <v>OA-SZV</v>
          </cell>
          <cell r="E27">
            <v>4049</v>
          </cell>
          <cell r="F27" t="str">
            <v>Olcsvaapáti</v>
          </cell>
          <cell r="G27" t="str">
            <v>Olcsvaapáti Község Ökormányzata</v>
          </cell>
        </row>
        <row r="28">
          <cell r="C28" t="str">
            <v>21-11244-1-002-00-05</v>
          </cell>
          <cell r="D28" t="str">
            <v>MP-SZV</v>
          </cell>
          <cell r="E28">
            <v>4050</v>
          </cell>
          <cell r="F28" t="str">
            <v>Máriapócs, Pócspetri</v>
          </cell>
          <cell r="G28" t="str">
            <v>Máriapócs Város Önkormányzata, Pócspetri Község Önkormányzata</v>
          </cell>
        </row>
        <row r="29">
          <cell r="C29" t="str">
            <v>21-12274-1-002-00-07</v>
          </cell>
          <cell r="D29" t="str">
            <v>NYM-SZV</v>
          </cell>
          <cell r="E29">
            <v>4051</v>
          </cell>
          <cell r="F29" t="str">
            <v>Nyírmada, Pusztadobos</v>
          </cell>
          <cell r="G29" t="str">
            <v>Nyírmada Város Önkormányzata, Pusztadobos Község Önkormányzata</v>
          </cell>
        </row>
        <row r="30">
          <cell r="C30" t="str">
            <v>21-12441-1-002-00-14</v>
          </cell>
          <cell r="D30" t="str">
            <v>ASZ-SZV</v>
          </cell>
          <cell r="E30">
            <v>4052</v>
          </cell>
          <cell r="F30" t="str">
            <v>Abádszalók, Kunhegyes</v>
          </cell>
          <cell r="G30" t="str">
            <v>Abádszalók Város Önkormányzata, Kunhegyes Város Önkormányzata</v>
          </cell>
        </row>
        <row r="31">
          <cell r="C31" t="str">
            <v>21-13046-1-003-00-07</v>
          </cell>
          <cell r="D31" t="str">
            <v>SZSZ-SZV</v>
          </cell>
          <cell r="E31">
            <v>4053</v>
          </cell>
          <cell r="F31" t="str">
            <v>Nagydobos, Nyírparasznya, Szamosszeg</v>
          </cell>
          <cell r="G31" t="str">
            <v>Nagydobos Község Önkormányzata, Nyírparasznya Község Önkormányzata, Szamosszeg Község Önkormányzata</v>
          </cell>
        </row>
        <row r="32">
          <cell r="C32" t="str">
            <v>21-13213-1-004-00-00</v>
          </cell>
          <cell r="D32" t="str">
            <v>TM-SZV</v>
          </cell>
          <cell r="E32">
            <v>4054</v>
          </cell>
          <cell r="F32" t="str">
            <v>Fülpösdaróc, Géberjén, Győrtelek, Tunyogmatolcs</v>
          </cell>
          <cell r="G32" t="str">
            <v>Fülpösdaróc Község Önkormányzata, Géberjén Község Önkormányzata, Győrtelek Község Önkormányzata, Tunyogmatolcs Község Önkormányzata</v>
          </cell>
        </row>
        <row r="33">
          <cell r="C33" t="str">
            <v>21-13435-1-001-00-10</v>
          </cell>
          <cell r="D33" t="str">
            <v>NKT-SZV</v>
          </cell>
          <cell r="E33">
            <v>4055</v>
          </cell>
          <cell r="F33" t="str">
            <v>Nagykáta</v>
          </cell>
          <cell r="G33" t="str">
            <v>Nagykáta Város Önkormányzata</v>
          </cell>
        </row>
        <row r="34">
          <cell r="C34" t="str">
            <v>21-13815-1-001-00-14</v>
          </cell>
          <cell r="D34" t="str">
            <v>TFÖLD-SZV</v>
          </cell>
          <cell r="E34">
            <v>4056</v>
          </cell>
          <cell r="F34" t="str">
            <v>Tiszaföldvár</v>
          </cell>
          <cell r="G34" t="str">
            <v>Tiszaföldvár Város Önkormányzata</v>
          </cell>
        </row>
        <row r="35">
          <cell r="C35" t="str">
            <v>21-14003-1-001-01-11</v>
          </cell>
          <cell r="D35" t="str">
            <v>NYRCS-SZV</v>
          </cell>
          <cell r="E35">
            <v>4057</v>
          </cell>
          <cell r="F35" t="str">
            <v>Nyíracsád</v>
          </cell>
          <cell r="G35" t="str">
            <v>Nyíracsád Község Önkormányzata</v>
          </cell>
        </row>
        <row r="36">
          <cell r="C36" t="str">
            <v>21-14146-1-004-00-14</v>
          </cell>
          <cell r="D36" t="str">
            <v>TÁPIÓ-2 SZV</v>
          </cell>
          <cell r="E36">
            <v>4058</v>
          </cell>
          <cell r="F36" t="str">
            <v>Tápiószele, Tápiógyörgye, Farmos, Újszilvás</v>
          </cell>
          <cell r="G36" t="str">
            <v>Tápiószele Város Önkormányzata, Tápiógyörgye Község Önkormányzata, Farmos Község Önkormányzata, Újszilvás Község Önkormányzata</v>
          </cell>
        </row>
        <row r="37">
          <cell r="C37" t="str">
            <v>21-14571-1-006-00-13</v>
          </cell>
          <cell r="D37" t="str">
            <v>TÁPIÓ-3 SZV</v>
          </cell>
          <cell r="E37">
            <v>4059</v>
          </cell>
          <cell r="F37" t="str">
            <v>Tápiószentmárton, Bénye, Káva, Pánd, Tápióbicske, Tápióság</v>
          </cell>
          <cell r="G37" t="str">
            <v>Tápiószentmárton Nagyközség Önkormányzata, Bénye Község Önkormányzata, Káva Község Önkormányzata, Pánd Község Önkormányzata, Tápióbicske Község Önkormányzata, Tápióság Község Önkormányzata</v>
          </cell>
        </row>
        <row r="38">
          <cell r="C38" t="str">
            <v>21-15644-1-001-01-02</v>
          </cell>
          <cell r="D38" t="str">
            <v>TCSG-SZV</v>
          </cell>
          <cell r="E38">
            <v>4060</v>
          </cell>
          <cell r="F38" t="str">
            <v>Tiszacsege</v>
          </cell>
          <cell r="G38" t="str">
            <v>Tiszacsege Város Önkormányzata</v>
          </cell>
        </row>
        <row r="39">
          <cell r="C39" t="str">
            <v>21-15741-1-001-01-06</v>
          </cell>
          <cell r="D39" t="str">
            <v>EGYK-SZV</v>
          </cell>
          <cell r="E39">
            <v>4061</v>
          </cell>
          <cell r="F39" t="str">
            <v>Egyek</v>
          </cell>
          <cell r="G39" t="str">
            <v>Egyek Nagyközség Önkormányzata</v>
          </cell>
        </row>
        <row r="40">
          <cell r="C40" t="str">
            <v>21-16203-1-005-01-11</v>
          </cell>
          <cell r="D40" t="str">
            <v>ZÁH-SZV</v>
          </cell>
          <cell r="E40">
            <v>4062</v>
          </cell>
          <cell r="F40" t="str">
            <v>Győröcske, Tiszabezdéd, Záhony, Tiszaszentmárton, Zsurk</v>
          </cell>
          <cell r="G40" t="str">
            <v>Győröcske Község Önkormányzata, Tiszabezdéd Község Önkormányzata, Záhony Város Önkormányzata, Tiszaszentmárton Község Önkormányzata, Zsurk Község Önkormányzata</v>
          </cell>
        </row>
        <row r="41">
          <cell r="C41" t="str">
            <v>21-16300-1-001-00-04</v>
          </cell>
          <cell r="D41" t="str">
            <v>SZK-SZV</v>
          </cell>
          <cell r="E41">
            <v>4063</v>
          </cell>
          <cell r="F41" t="str">
            <v>Szamoskér</v>
          </cell>
          <cell r="G41" t="str">
            <v>Szamoskér Község Önkormányzata</v>
          </cell>
        </row>
        <row r="42">
          <cell r="C42" t="str">
            <v>21-16568-1-001-01-15</v>
          </cell>
          <cell r="D42" t="str">
            <v>GBH-SZV</v>
          </cell>
          <cell r="E42">
            <v>4064</v>
          </cell>
          <cell r="F42" t="str">
            <v>Görbeháza</v>
          </cell>
          <cell r="G42" t="str">
            <v>Görbeháza Község Önkormányzata</v>
          </cell>
        </row>
        <row r="43">
          <cell r="C43" t="str">
            <v>21-16647-1-001-00-00</v>
          </cell>
          <cell r="D43" t="str">
            <v>FE-SZV</v>
          </cell>
          <cell r="E43">
            <v>4065</v>
          </cell>
          <cell r="F43" t="str">
            <v>Fegyvernek</v>
          </cell>
          <cell r="G43" t="str">
            <v>Fegyvernek Város Önkormányzata</v>
          </cell>
        </row>
        <row r="44">
          <cell r="C44" t="str">
            <v>21-16665-1-003-00-06</v>
          </cell>
          <cell r="D44" t="str">
            <v>KCSE-SZV</v>
          </cell>
          <cell r="E44">
            <v>4066</v>
          </cell>
          <cell r="F44" t="str">
            <v>Fülesd, Kölcse, Sonkád</v>
          </cell>
          <cell r="G44" t="str">
            <v>Fülesd Községi Önkormányzat, Kölcse Nagyközség Önkormányzata, Sonkád Községi Önkormányzat</v>
          </cell>
        </row>
        <row r="45">
          <cell r="C45" t="str">
            <v>21-17145-1-001-00-15</v>
          </cell>
          <cell r="D45" t="str">
            <v>KE-SZV</v>
          </cell>
          <cell r="E45">
            <v>4067</v>
          </cell>
          <cell r="F45" t="str">
            <v>Kenderes</v>
          </cell>
          <cell r="G45" t="str">
            <v>Kenderes Városi Önkormányzat</v>
          </cell>
        </row>
        <row r="46">
          <cell r="C46" t="str">
            <v>21-17215-1-002-00-02</v>
          </cell>
          <cell r="D46" t="str">
            <v>PCS-SZV</v>
          </cell>
          <cell r="E46">
            <v>4068</v>
          </cell>
          <cell r="F46" t="str">
            <v>Porcsalma, Tyukod</v>
          </cell>
          <cell r="G46" t="str">
            <v>Porcsalma Nagyközség Önkormányzata, Tyukod Nagyközség Önkormányzata</v>
          </cell>
        </row>
        <row r="47">
          <cell r="C47" t="str">
            <v>21-17826-1-001-00-05</v>
          </cell>
          <cell r="D47" t="str">
            <v>MND-SZV</v>
          </cell>
          <cell r="E47">
            <v>4069</v>
          </cell>
          <cell r="F47" t="str">
            <v>Mándok</v>
          </cell>
          <cell r="G47" t="str">
            <v>Mándok Város Önkormányzata</v>
          </cell>
        </row>
        <row r="48">
          <cell r="C48" t="str">
            <v>21-17978-1-001-00-04</v>
          </cell>
          <cell r="D48" t="str">
            <v>JD-SZV</v>
          </cell>
          <cell r="E48">
            <v>4070</v>
          </cell>
          <cell r="F48" t="str">
            <v>Jászdózsa</v>
          </cell>
          <cell r="G48" t="str">
            <v>Jászdózsa Községi Önkormányzat</v>
          </cell>
        </row>
        <row r="49">
          <cell r="C49" t="str">
            <v>21-18209-1-002-01-01</v>
          </cell>
          <cell r="D49" t="str">
            <v>JB-SZV</v>
          </cell>
          <cell r="E49">
            <v>4071</v>
          </cell>
          <cell r="F49" t="str">
            <v>Jászberény, Jászjákóhalma</v>
          </cell>
          <cell r="G49" t="str">
            <v>Jászberény Városi Önkormányzat, Jászjákóhalma Községi Önkormányzat</v>
          </cell>
        </row>
        <row r="50">
          <cell r="C50" t="str">
            <v>21-18281-1-001-00-00</v>
          </cell>
          <cell r="D50" t="str">
            <v>KK-SZV</v>
          </cell>
          <cell r="E50">
            <v>4072</v>
          </cell>
          <cell r="F50" t="str">
            <v>Kisköre</v>
          </cell>
          <cell r="G50" t="str">
            <v>Magyar Állam</v>
          </cell>
        </row>
        <row r="51">
          <cell r="C51" t="str">
            <v>21-18324-1-007-00-02</v>
          </cell>
          <cell r="D51" t="str">
            <v>VN-SZV1</v>
          </cell>
          <cell r="E51">
            <v>4073</v>
          </cell>
          <cell r="F51" t="str">
            <v>Gemzse, Gyüre, Ilk, Kisvarsány, Nagyvarsány, Olcsva, Vásárosnamény - kivéve: Gergelyiugornya</v>
          </cell>
          <cell r="G51" t="str">
            <v>Gemzse Község Önkormányzata, Gyüre Község Önkormányzata, Ilk Község Önkormányzata, Kisvarsány Község Önkormányzata, Nagyvarsány Község Önkormányzata, Olcsva Község Önkormányzata, Vásárosnamény Város Önkormányzata</v>
          </cell>
        </row>
        <row r="52">
          <cell r="C52" t="str">
            <v>21-18324-2-002-01-14</v>
          </cell>
          <cell r="D52" t="str">
            <v>VN-SZV2</v>
          </cell>
          <cell r="E52">
            <v>4074</v>
          </cell>
          <cell r="F52" t="str">
            <v>Vásárosnamény - Gergelyiugornya, Jánd</v>
          </cell>
          <cell r="G52" t="str">
            <v>Vásárosnamény Város Önkormányzata, Jánd Község Önkormányzata</v>
          </cell>
        </row>
        <row r="53">
          <cell r="C53" t="str">
            <v>21-18591-1-004-00-01</v>
          </cell>
          <cell r="D53" t="str">
            <v>VJ-SZV</v>
          </cell>
          <cell r="E53">
            <v>4075</v>
          </cell>
          <cell r="F53" t="str">
            <v>Kántorjánosi, Őr, Rohod, Vaja</v>
          </cell>
          <cell r="G53" t="str">
            <v>Kántorjánosi Község Önkormányzata, Őr Község Önkormányzata, Rohod Község Önkormányzata, Vaja Város Önkormányzat</v>
          </cell>
        </row>
        <row r="54">
          <cell r="C54" t="str">
            <v>21-18971-1-004-00-05</v>
          </cell>
          <cell r="D54" t="str">
            <v>FGY-SZV</v>
          </cell>
          <cell r="E54">
            <v>4076</v>
          </cell>
          <cell r="F54" t="str">
            <v>Fehérgyarmat, Kérsemjén, Nábrád, Panyola</v>
          </cell>
          <cell r="G54" t="str">
            <v>Fehérgyarmat Város Önkormányzata, Kérsemjén Községi Önkormányzat, Nábrád Községi Önkormányzat, Panyola Község Önkormányzata</v>
          </cell>
        </row>
        <row r="55">
          <cell r="C55" t="str">
            <v>21-20181-1-002-00-10</v>
          </cell>
          <cell r="D55" t="str">
            <v>TR-SZV</v>
          </cell>
          <cell r="E55">
            <v>4077</v>
          </cell>
          <cell r="F55" t="str">
            <v>Tiszaroff, Tiszagyenda</v>
          </cell>
          <cell r="G55" t="str">
            <v>Tiszaroff Községi Önkormányzat, Tiszagyenda Községi Önkormányzat</v>
          </cell>
        </row>
        <row r="56">
          <cell r="C56" t="str">
            <v>21-20419-1-001-01-02</v>
          </cell>
          <cell r="D56" t="str">
            <v>ULT-SZV</v>
          </cell>
          <cell r="E56">
            <v>4078</v>
          </cell>
          <cell r="F56" t="str">
            <v>Újléta</v>
          </cell>
          <cell r="G56" t="str">
            <v>Újléta Község Önkormányzata</v>
          </cell>
        </row>
        <row r="57">
          <cell r="C57" t="str">
            <v>21-20677-1-001-00-05</v>
          </cell>
          <cell r="D57" t="str">
            <v>BS-SZV</v>
          </cell>
          <cell r="E57">
            <v>4079</v>
          </cell>
          <cell r="F57" t="str">
            <v>Beregsurány</v>
          </cell>
          <cell r="G57" t="str">
            <v>Beregsurány Község Önkormányzata</v>
          </cell>
        </row>
        <row r="58">
          <cell r="C58" t="str">
            <v>21-21111-1-001-00-10</v>
          </cell>
          <cell r="D58" t="str">
            <v>JL-SZV</v>
          </cell>
          <cell r="E58">
            <v>4080</v>
          </cell>
          <cell r="F58" t="str">
            <v>Jászladány</v>
          </cell>
          <cell r="G58" t="str">
            <v>Jászladány Nagyközségi Önkormányzat</v>
          </cell>
        </row>
        <row r="59">
          <cell r="C59" t="str">
            <v>21-21713-1-005-00-06</v>
          </cell>
          <cell r="D59" t="str">
            <v>TÁPIÓ-4 SZV</v>
          </cell>
          <cell r="E59">
            <v>4081</v>
          </cell>
          <cell r="F59" t="str">
            <v>Sülysáp, Kóka, Mende, Tápiószecső, Úri</v>
          </cell>
          <cell r="G59" t="str">
            <v>Sülysáp Város Önkormányzata, Kóka Község Önkormányzata, Mende Község Önkormányzata, Tápiószecső Nagyközség Önkormányzata, Úri Község Önkormányzata</v>
          </cell>
        </row>
        <row r="60">
          <cell r="C60" t="str">
            <v>21-22202-1-003-00-00</v>
          </cell>
          <cell r="D60" t="str">
            <v>JA-SZV</v>
          </cell>
          <cell r="E60">
            <v>4082</v>
          </cell>
          <cell r="F60" t="str">
            <v>Jászapáti, Jászkisér, Jászszentandrás</v>
          </cell>
          <cell r="G60" t="str">
            <v>Jászapáti Városi Önkormányzat, Jászkisér Város Önkormányzata, Jászszentandrás Községi Önkormányzat</v>
          </cell>
        </row>
        <row r="61">
          <cell r="C61" t="str">
            <v>21-22406-1-001-00-10</v>
          </cell>
          <cell r="D61" t="str">
            <v>HDNN-SZV</v>
          </cell>
          <cell r="E61">
            <v>4083</v>
          </cell>
          <cell r="F61" t="str">
            <v>Közvetett ellátási terület</v>
          </cell>
          <cell r="G61" t="str">
            <v>Hajdúnánás Városi Önkormányzat, Hajdúdorog Város Önkormányzata</v>
          </cell>
        </row>
        <row r="62">
          <cell r="C62" t="str">
            <v>21-22789-1-001-00-10</v>
          </cell>
          <cell r="D62" t="str">
            <v>TSZI-SZV</v>
          </cell>
          <cell r="E62">
            <v>4084</v>
          </cell>
          <cell r="F62" t="str">
            <v>Tiszaszentimre</v>
          </cell>
          <cell r="G62" t="str">
            <v>Tiszaszentimre Községi Önkormányzat</v>
          </cell>
        </row>
        <row r="63">
          <cell r="C63" t="str">
            <v>21-22859-1-001-01-12</v>
          </cell>
          <cell r="D63" t="str">
            <v>JH-SZV</v>
          </cell>
          <cell r="E63">
            <v>4085</v>
          </cell>
          <cell r="F63" t="str">
            <v>Jánoshida</v>
          </cell>
          <cell r="G63" t="str">
            <v>Jánoshida Községi Önkormányzat</v>
          </cell>
        </row>
        <row r="64">
          <cell r="C64" t="str">
            <v>21-23135-1-001-00-10</v>
          </cell>
          <cell r="D64" t="str">
            <v>JT-SZV</v>
          </cell>
          <cell r="E64">
            <v>4086</v>
          </cell>
          <cell r="F64" t="str">
            <v>Jásztelek</v>
          </cell>
          <cell r="G64" t="str">
            <v>Jásztelek Községi Önkormányzat</v>
          </cell>
        </row>
        <row r="65">
          <cell r="C65" t="str">
            <v>21-23171-1-001-00-14</v>
          </cell>
          <cell r="D65" t="str">
            <v>KMDR-SZV</v>
          </cell>
          <cell r="E65">
            <v>1461</v>
          </cell>
          <cell r="F65" t="str">
            <v>Kunmadaras</v>
          </cell>
          <cell r="G65" t="str">
            <v>Kunmadaras Nagyközség Önkormányzata</v>
          </cell>
        </row>
        <row r="66">
          <cell r="C66" t="str">
            <v>21-23339-1-002-00-10</v>
          </cell>
          <cell r="D66" t="str">
            <v>JFSZ-SZV</v>
          </cell>
          <cell r="E66">
            <v>4087</v>
          </cell>
          <cell r="F66" t="str">
            <v>Jászfényszaru, Pusztamonostor</v>
          </cell>
          <cell r="G66" t="str">
            <v>Jászfényszaru Város Önkormányzata, Pusztamonostor Községi Önkormányzat</v>
          </cell>
        </row>
        <row r="67">
          <cell r="C67" t="str">
            <v>21-23685-1-001-00-15</v>
          </cell>
          <cell r="D67" t="str">
            <v>PA-SZV</v>
          </cell>
          <cell r="E67">
            <v>4088</v>
          </cell>
          <cell r="F67" t="str">
            <v>Pátyod</v>
          </cell>
          <cell r="G67" t="str">
            <v>Pátyod Község Önkormányzata</v>
          </cell>
        </row>
        <row r="68">
          <cell r="C68" t="str">
            <v>21-23940-1-002-00-11</v>
          </cell>
          <cell r="D68" t="str">
            <v>SRU-SZV</v>
          </cell>
          <cell r="E68">
            <v>4089</v>
          </cell>
          <cell r="F68" t="str">
            <v>Biharnagybajom, Sárrétudvari</v>
          </cell>
          <cell r="G68" t="str">
            <v>Biharnagybajom Községi Önkormányzat, Sárrétudvari Nagyközség Önkormányzata</v>
          </cell>
        </row>
        <row r="69">
          <cell r="C69" t="str">
            <v>21-24095-1-003-00-15</v>
          </cell>
          <cell r="D69" t="str">
            <v>CSS-SZV</v>
          </cell>
          <cell r="E69">
            <v>4090</v>
          </cell>
          <cell r="F69" t="str">
            <v>Csengersima, Szamosbecs, Szamostatárfalva</v>
          </cell>
          <cell r="G69" t="str">
            <v>Csengersima Község Önkormányzata, Szamosbecs Község Önkormányzata, Szamostatárfalva Község Önkormányzata</v>
          </cell>
        </row>
        <row r="70">
          <cell r="C70" t="str">
            <v>21-25265-1-001-00-15</v>
          </cell>
          <cell r="D70" t="str">
            <v>AL-SZV</v>
          </cell>
          <cell r="E70">
            <v>4091</v>
          </cell>
          <cell r="F70" t="str">
            <v>Alattyán</v>
          </cell>
          <cell r="G70" t="str">
            <v>Alattyán Község Önkormányzata</v>
          </cell>
        </row>
        <row r="71">
          <cell r="C71" t="str">
            <v>21-25919-1-001-00-02</v>
          </cell>
          <cell r="D71" t="str">
            <v>KSZ-SZV</v>
          </cell>
          <cell r="E71">
            <v>4092</v>
          </cell>
          <cell r="F71" t="str">
            <v>Kisújszállás</v>
          </cell>
          <cell r="G71" t="str">
            <v>Kisújszállás Város Önkormányzata</v>
          </cell>
        </row>
        <row r="72">
          <cell r="C72" t="str">
            <v>21-26286-1-001-00-00</v>
          </cell>
          <cell r="D72" t="str">
            <v>MH-SZV</v>
          </cell>
          <cell r="E72">
            <v>4093</v>
          </cell>
          <cell r="F72" t="str">
            <v>Mezőhék</v>
          </cell>
          <cell r="G72" t="str">
            <v>Mezőhék Község Önkormányzata</v>
          </cell>
        </row>
        <row r="73">
          <cell r="C73" t="str">
            <v>21-26851-1-001-00-13</v>
          </cell>
          <cell r="D73" t="str">
            <v>CSÚ-SZV</v>
          </cell>
          <cell r="E73">
            <v>4094</v>
          </cell>
          <cell r="F73" t="str">
            <v>Csengerújfalu</v>
          </cell>
          <cell r="G73" t="str">
            <v>Csengerújfalu Község Önkormányzata</v>
          </cell>
        </row>
        <row r="74">
          <cell r="C74" t="str">
            <v>21-27313-1-001-00-06</v>
          </cell>
          <cell r="D74" t="str">
            <v>TSZMK-SZV</v>
          </cell>
          <cell r="E74">
            <v>4095</v>
          </cell>
          <cell r="F74" t="str">
            <v>Törökszentmiklós</v>
          </cell>
          <cell r="G74" t="str">
            <v>Törökszentmiklós Városi Önkormányzat</v>
          </cell>
        </row>
        <row r="75">
          <cell r="C75" t="str">
            <v>21-27641-1-001-01-14</v>
          </cell>
          <cell r="D75" t="str">
            <v>ALM-SZV</v>
          </cell>
          <cell r="E75">
            <v>4096</v>
          </cell>
          <cell r="F75" t="str">
            <v>Álmosd</v>
          </cell>
          <cell r="G75" t="str">
            <v>Álmosd Község Önkormányzata</v>
          </cell>
        </row>
        <row r="76">
          <cell r="C76" t="str">
            <v>21-27854-1-006-00-06</v>
          </cell>
          <cell r="D76" t="str">
            <v>SZOL-SZV</v>
          </cell>
          <cell r="E76">
            <v>4235</v>
          </cell>
          <cell r="F76" t="str">
            <v>Rákóczifalva, Rákócziújfalu, Szászberek, Szolnok, Újszász, Zagyvarékas</v>
          </cell>
          <cell r="G76" t="str">
            <v>Magyar Állam</v>
          </cell>
        </row>
        <row r="77">
          <cell r="C77" t="str">
            <v>21-28103-1-001-00-06</v>
          </cell>
          <cell r="D77" t="str">
            <v>NUV-SZV</v>
          </cell>
          <cell r="E77">
            <v>4097</v>
          </cell>
          <cell r="F77" t="str">
            <v>Nádudvar</v>
          </cell>
          <cell r="G77" t="str">
            <v>Nádudvar Város Önkormányzata</v>
          </cell>
        </row>
        <row r="78">
          <cell r="C78" t="str">
            <v>21-28228-1-001-01-03</v>
          </cell>
          <cell r="D78" t="str">
            <v>TK-SZV</v>
          </cell>
          <cell r="E78">
            <v>4098</v>
          </cell>
          <cell r="F78" t="str">
            <v>Túrkeve</v>
          </cell>
          <cell r="G78" t="str">
            <v>Túrkeve Városi Önkormányzat</v>
          </cell>
        </row>
        <row r="79">
          <cell r="C79" t="str">
            <v>21-28653-1-004-00-03</v>
          </cell>
          <cell r="D79" t="str">
            <v>TÁPIÓ-1 SZV</v>
          </cell>
          <cell r="E79">
            <v>4099</v>
          </cell>
          <cell r="F79" t="str">
            <v>Szentlőrinckáta, Szentmártonkáta, Jászfelsőszentgyörgy, Tóalmás</v>
          </cell>
          <cell r="G79" t="str">
            <v>Szentlőrinckáta Község Önkormányzata, Szentmártonkáta Nagyközség Önkormányzata, Jászfelsőszentgyörgy Községi Önkormányzat, Tóalmás Község Önkormányzat</v>
          </cell>
        </row>
        <row r="80">
          <cell r="C80" t="str">
            <v>21-29726-1-002-00-15</v>
          </cell>
          <cell r="D80" t="str">
            <v>TF-SZV</v>
          </cell>
          <cell r="E80">
            <v>4100</v>
          </cell>
          <cell r="F80" t="str">
            <v>Tiszafüred, Tiszaszőlős</v>
          </cell>
          <cell r="G80" t="str">
            <v>Tiszafüred Város Önkormányzata, Tiszaszőlős Községi Önkormányzat</v>
          </cell>
        </row>
        <row r="81">
          <cell r="C81" t="str">
            <v>21-29984-1-001-00-01</v>
          </cell>
          <cell r="D81" t="str">
            <v>ML-SZV</v>
          </cell>
          <cell r="E81">
            <v>4101</v>
          </cell>
          <cell r="F81" t="str">
            <v>Magosliget</v>
          </cell>
          <cell r="G81" t="str">
            <v>Magosliget Község Önkormányzata</v>
          </cell>
        </row>
        <row r="82">
          <cell r="C82" t="str">
            <v>21-30234-1-001-00-07</v>
          </cell>
          <cell r="D82" t="str">
            <v>MSZ-SZV</v>
          </cell>
          <cell r="E82">
            <v>4102</v>
          </cell>
          <cell r="F82" t="str">
            <v>Mesterszállás</v>
          </cell>
          <cell r="G82" t="str">
            <v>Mesterszállás Községi Önkormányzat</v>
          </cell>
        </row>
        <row r="83">
          <cell r="C83" t="str">
            <v>21-31750-1-004-00-12</v>
          </cell>
          <cell r="D83" t="str">
            <v>MTA-SZV</v>
          </cell>
          <cell r="E83">
            <v>4103</v>
          </cell>
          <cell r="F83" t="str">
            <v>Milota, Tiszabecs, Tiszacsécse, Tiszakóród</v>
          </cell>
          <cell r="G83" t="str">
            <v>Milota Község Önkormányzata, Tiszabecs Nagyközség Önkormányzata, Tiszacsécse Község Önkormányzata, Tiszakóród Község Önkormányzata</v>
          </cell>
        </row>
        <row r="84">
          <cell r="C84" t="str">
            <v>21-32568-1-001-01-13</v>
          </cell>
          <cell r="D84" t="str">
            <v>USZTM-SZV</v>
          </cell>
          <cell r="E84">
            <v>4104</v>
          </cell>
          <cell r="F84" t="str">
            <v>Újszentmargita</v>
          </cell>
          <cell r="G84" t="str">
            <v>Újszentmargita Község Önkormányzata</v>
          </cell>
        </row>
        <row r="85">
          <cell r="C85" t="str">
            <v>21-32656-1-003-00-03</v>
          </cell>
          <cell r="D85" t="str">
            <v>MZL-SZV</v>
          </cell>
          <cell r="E85">
            <v>4105</v>
          </cell>
          <cell r="F85" t="str">
            <v>Mezőladány, Tornyospálca, Újkenéz</v>
          </cell>
          <cell r="G85" t="str">
            <v>Mezőladány Község Önkormányzata, Tornyospálca Község Önkormányzata, Újkenéz Község Önkormányzata</v>
          </cell>
        </row>
        <row r="86">
          <cell r="C86" t="str">
            <v>21-32692-1-001-00-03</v>
          </cell>
          <cell r="D86" t="str">
            <v>PNYG-SZV</v>
          </cell>
          <cell r="E86">
            <v>4106</v>
          </cell>
          <cell r="F86" t="str">
            <v>Penyige</v>
          </cell>
          <cell r="G86" t="str">
            <v>Penyige Község Önkormányzata</v>
          </cell>
        </row>
        <row r="87">
          <cell r="C87" t="str">
            <v>21-34005-1-001-00-14</v>
          </cell>
          <cell r="D87" t="str">
            <v>BF-SZV</v>
          </cell>
          <cell r="E87">
            <v>4107</v>
          </cell>
          <cell r="F87" t="str">
            <v>Berekfürdő</v>
          </cell>
          <cell r="G87" t="str">
            <v>Berekfürdő Községi Önkormányzat</v>
          </cell>
        </row>
        <row r="88">
          <cell r="C88" t="str">
            <v>21-34050-1-005-00-13</v>
          </cell>
          <cell r="D88" t="str">
            <v>HF-SZV</v>
          </cell>
          <cell r="E88">
            <v>4108</v>
          </cell>
          <cell r="F88" t="str">
            <v>Csataszög, Hunyadfalva, Kőtelek, Nagykörű, Tiszasüly</v>
          </cell>
          <cell r="G88" t="str">
            <v>Csataszög Községi Önkormányzat, Hunyadfalva Községi Önkormányzat, Kőtelek Községi Önkormányzat, Nagykörű Községi Önkormányzat, Tiszasüly Községi Önkormányzat</v>
          </cell>
        </row>
        <row r="89">
          <cell r="C89" t="str">
            <v>22-03373-1-001-00-03</v>
          </cell>
          <cell r="D89" t="str">
            <v>TP-SZVH</v>
          </cell>
          <cell r="E89">
            <v>4109</v>
          </cell>
          <cell r="F89" t="str">
            <v>Tiszapüspöki</v>
          </cell>
          <cell r="G89" t="str">
            <v>Tiszapüspöki Községi Önkormányzat</v>
          </cell>
        </row>
        <row r="90">
          <cell r="C90" t="str">
            <v>22-05874-1-001-00-13</v>
          </cell>
          <cell r="D90" t="str">
            <v>SZAJ-SZV</v>
          </cell>
          <cell r="E90">
            <v>4110</v>
          </cell>
          <cell r="F90" t="str">
            <v>Szajol</v>
          </cell>
          <cell r="G90" t="str">
            <v>Szajol Községi Önkormányzat</v>
          </cell>
        </row>
        <row r="91">
          <cell r="C91" t="str">
            <v>22-07180-1-001-00-14</v>
          </cell>
          <cell r="D91" t="str">
            <v>SD-SZV</v>
          </cell>
          <cell r="E91">
            <v>4111</v>
          </cell>
          <cell r="F91" t="str">
            <v>Sarud</v>
          </cell>
          <cell r="G91" t="str">
            <v>Sarud Községi Önkormányzat</v>
          </cell>
        </row>
        <row r="92">
          <cell r="C92" t="str">
            <v>22-07490-1-001-00-01</v>
          </cell>
          <cell r="D92" t="str">
            <v>TOSZ-SZV</v>
          </cell>
          <cell r="E92">
            <v>4112</v>
          </cell>
          <cell r="F92" t="str">
            <v>Tószeg</v>
          </cell>
          <cell r="G92" t="str">
            <v>Tószeg Községi Önkormányzat</v>
          </cell>
        </row>
        <row r="93">
          <cell r="C93" t="str">
            <v>22-11305-1-001-00-00</v>
          </cell>
          <cell r="D93" t="str">
            <v>BSZ-SZV</v>
          </cell>
          <cell r="E93">
            <v>4113</v>
          </cell>
          <cell r="F93" t="str">
            <v>Besenyszög</v>
          </cell>
          <cell r="G93" t="str">
            <v>Besenyszög Város Önkormányzata</v>
          </cell>
        </row>
        <row r="94">
          <cell r="C94" t="str">
            <v>22-11925-1-002-00-10</v>
          </cell>
          <cell r="D94" t="str">
            <v>UTK-SZV</v>
          </cell>
          <cell r="E94">
            <v>4114</v>
          </cell>
          <cell r="F94" t="str">
            <v>Újtikos, Tiszagyulaháza</v>
          </cell>
          <cell r="G94" t="str">
            <v>Újtikos Községi Önkormányzat, Tiszagyulaháza Község Önkormányzata</v>
          </cell>
        </row>
        <row r="95">
          <cell r="C95" t="str">
            <v>22-18290-1-001-00-04</v>
          </cell>
          <cell r="D95" t="str">
            <v>NYK-SZV</v>
          </cell>
          <cell r="E95">
            <v>4115</v>
          </cell>
          <cell r="F95" t="str">
            <v>Nyírkarász</v>
          </cell>
          <cell r="G95" t="str">
            <v>Nyírkarász Községi Önkormányzat</v>
          </cell>
        </row>
        <row r="96">
          <cell r="C96" t="str">
            <v>22-21157-1-001-00-15</v>
          </cell>
          <cell r="D96" t="str">
            <v>VEZS-SZV</v>
          </cell>
          <cell r="E96">
            <v>4116</v>
          </cell>
          <cell r="F96" t="str">
            <v>Vezseny</v>
          </cell>
          <cell r="G96" t="str">
            <v>Vezseny Községi Önkormányzat</v>
          </cell>
        </row>
        <row r="97">
          <cell r="C97" t="str">
            <v>22-22196-1-001-00-02</v>
          </cell>
          <cell r="D97" t="str">
            <v>PL-SZV</v>
          </cell>
          <cell r="E97">
            <v>4117</v>
          </cell>
          <cell r="F97" t="str">
            <v>Poroszló</v>
          </cell>
          <cell r="G97" t="str">
            <v>Poroszló Községi Önkormányzat</v>
          </cell>
        </row>
        <row r="98">
          <cell r="C98" t="str">
            <v>22-27623-1-001-00-06</v>
          </cell>
          <cell r="D98" t="str">
            <v>ÚF-SZV</v>
          </cell>
          <cell r="E98">
            <v>4118</v>
          </cell>
          <cell r="F98" t="str">
            <v>Újlőrincfalva</v>
          </cell>
          <cell r="G98" t="str">
            <v>Újlőrincfalva Községi Önkormányzat</v>
          </cell>
        </row>
        <row r="99">
          <cell r="C99" t="str">
            <v>22-28477-1-001-00-00</v>
          </cell>
          <cell r="D99" t="str">
            <v>NYB-SZV/Kisléta SZVH</v>
          </cell>
          <cell r="E99">
            <v>4119</v>
          </cell>
          <cell r="F99" t="str">
            <v>Kisléta</v>
          </cell>
          <cell r="G99" t="str">
            <v>Kisléta Község Önkormányzata</v>
          </cell>
        </row>
        <row r="100">
          <cell r="C100" t="str">
            <v>22-29346-1-001-00-04</v>
          </cell>
          <cell r="D100" t="str">
            <v>TJ-SZV</v>
          </cell>
          <cell r="E100">
            <v>4120</v>
          </cell>
          <cell r="F100" t="str">
            <v>Tiszajenő</v>
          </cell>
          <cell r="G100" t="str">
            <v>Tiszajenő Községi Önkormányzat</v>
          </cell>
        </row>
        <row r="101">
          <cell r="C101" t="str">
            <v>22-29382-1-001-00-10</v>
          </cell>
          <cell r="D101" t="str">
            <v>ÖR-SZV</v>
          </cell>
          <cell r="E101">
            <v>4121</v>
          </cell>
          <cell r="F101" t="str">
            <v>Örményes</v>
          </cell>
          <cell r="G101" t="str">
            <v>Örményes Községi Önkormányzat</v>
          </cell>
        </row>
        <row r="102">
          <cell r="C102" t="str">
            <v>22-30711-1-001-00-14</v>
          </cell>
          <cell r="D102" t="str">
            <v>JASZGY-SZV</v>
          </cell>
          <cell r="E102">
            <v>4122</v>
          </cell>
          <cell r="F102" t="str">
            <v>Jászalsószentgyörgy</v>
          </cell>
          <cell r="G102" t="str">
            <v>Jászalsószentgyörgy Községi Önkormányzat</v>
          </cell>
        </row>
        <row r="103">
          <cell r="C103" t="str">
            <v>22-31158-1-001-00-00</v>
          </cell>
          <cell r="D103" t="str">
            <v>NYB-SZV/Nyírbogát SZVH</v>
          </cell>
          <cell r="E103">
            <v>4123</v>
          </cell>
          <cell r="F103" t="str">
            <v>Nyírbogát</v>
          </cell>
          <cell r="G103" t="str">
            <v>Nyírbogát Város Önkormányzata</v>
          </cell>
        </row>
        <row r="104">
          <cell r="C104" t="str">
            <v>22-31866-1-001-00-12</v>
          </cell>
          <cell r="D104" t="str">
            <v>TV-SZV</v>
          </cell>
          <cell r="E104">
            <v>4124</v>
          </cell>
          <cell r="F104" t="str">
            <v>Tiszavárkony - kivéve Tiszavárkonyszőlő</v>
          </cell>
          <cell r="G104" t="str">
            <v>Tiszavárkony Község Önkormányzata</v>
          </cell>
        </row>
        <row r="105">
          <cell r="C105" t="str">
            <v>22-31866-2-001-00-01</v>
          </cell>
          <cell r="D105" t="str">
            <v>TVSZ-SZV</v>
          </cell>
          <cell r="E105">
            <v>4125</v>
          </cell>
          <cell r="F105" t="str">
            <v>Tiszavárkony - Tiszavárkonyszőlő</v>
          </cell>
          <cell r="G105" t="str">
            <v>Tiszavárkony Község Önkormányzata</v>
          </cell>
        </row>
        <row r="106">
          <cell r="C106" t="str">
            <v>23-31158-1-002-00-00</v>
          </cell>
          <cell r="D106" t="str">
            <v>NYB-SZV/Nyírbogát SZVT</v>
          </cell>
          <cell r="E106">
            <v>4126</v>
          </cell>
          <cell r="F106" t="str">
            <v>Nyírbogát, Kisléta</v>
          </cell>
          <cell r="G106" t="str">
            <v>Nyírbogát Város Önkormányzata, Kisléta Község Önkormányzata</v>
          </cell>
        </row>
      </sheetData>
      <sheetData sheetId="1"/>
      <sheetData sheetId="2"/>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5313-1225-4D90-85BF-3582C2F531B7}">
  <dimension ref="A1:CJ20"/>
  <sheetViews>
    <sheetView tabSelected="1" workbookViewId="0">
      <selection activeCell="A20" sqref="A20:CJ20"/>
    </sheetView>
  </sheetViews>
  <sheetFormatPr defaultRowHeight="15" x14ac:dyDescent="0.25"/>
  <cols>
    <col min="1" max="1" width="53.42578125" customWidth="1"/>
    <col min="2" max="2" width="13.42578125" customWidth="1"/>
    <col min="3" max="3" width="31.5703125" customWidth="1"/>
    <col min="4" max="4" width="38.42578125" customWidth="1"/>
    <col min="5" max="5" width="32.28515625" customWidth="1"/>
    <col min="6" max="6" width="28.85546875" customWidth="1"/>
    <col min="7" max="8" width="35.42578125" customWidth="1"/>
    <col min="9" max="10" width="42.5703125" customWidth="1"/>
    <col min="11" max="11" width="22.7109375" customWidth="1"/>
    <col min="12" max="12" width="29" customWidth="1"/>
    <col min="13" max="13" width="28" customWidth="1"/>
    <col min="14" max="14" width="37.5703125" customWidth="1"/>
    <col min="15" max="16" width="35.140625" customWidth="1"/>
    <col min="17" max="17" width="33.42578125" customWidth="1"/>
    <col min="19" max="19" width="13.5703125" customWidth="1"/>
    <col min="20" max="20" width="14.85546875" customWidth="1"/>
    <col min="21" max="21" width="20.7109375" customWidth="1"/>
    <col min="22" max="22" width="21.42578125" customWidth="1"/>
    <col min="23" max="23" width="14.85546875" customWidth="1"/>
    <col min="24" max="24" width="21.85546875" customWidth="1"/>
    <col min="25" max="25" width="21.140625" customWidth="1"/>
    <col min="26" max="26" width="21.7109375" customWidth="1"/>
    <col min="27" max="27" width="21.5703125" customWidth="1"/>
    <col min="28" max="28" width="20.7109375" customWidth="1"/>
    <col min="29" max="30" width="20.85546875" customWidth="1"/>
    <col min="31" max="31" width="41.85546875" customWidth="1"/>
    <col min="33" max="44" width="26.7109375" customWidth="1"/>
    <col min="45" max="45" width="24.85546875" customWidth="1"/>
    <col min="46" max="46" width="51.7109375" customWidth="1"/>
    <col min="48" max="49" width="44.5703125" customWidth="1"/>
    <col min="50" max="50" width="10.42578125" customWidth="1"/>
    <col min="52" max="53" width="14.5703125" customWidth="1"/>
    <col min="54" max="54" width="21.85546875" customWidth="1"/>
    <col min="55" max="56" width="25.42578125" customWidth="1"/>
    <col min="57" max="58" width="24.42578125" customWidth="1"/>
    <col min="59" max="59" width="59.85546875" customWidth="1"/>
    <col min="60" max="60" width="17.85546875" customWidth="1"/>
    <col min="61" max="61" width="15.5703125" customWidth="1"/>
    <col min="62" max="62" width="24" customWidth="1"/>
    <col min="63" max="64" width="24.42578125" customWidth="1"/>
    <col min="65" max="69" width="44.7109375" customWidth="1"/>
    <col min="70" max="70" width="31" customWidth="1"/>
    <col min="71" max="71" width="53.7109375" customWidth="1"/>
    <col min="72" max="73" width="26.5703125" customWidth="1"/>
    <col min="74" max="74" width="23.42578125" customWidth="1"/>
    <col min="75" max="75" width="29.28515625" customWidth="1"/>
    <col min="76" max="76" width="18.28515625" customWidth="1"/>
    <col min="77" max="77" width="29.42578125" customWidth="1"/>
    <col min="78" max="78" width="23.140625" customWidth="1"/>
    <col min="79" max="79" width="23.7109375" customWidth="1"/>
    <col min="80" max="80" width="26" customWidth="1"/>
    <col min="81" max="83" width="32.28515625" customWidth="1"/>
    <col min="84" max="84" width="38.42578125" customWidth="1"/>
    <col min="85" max="85" width="83.85546875" customWidth="1"/>
    <col min="86" max="86" width="25.85546875" customWidth="1"/>
    <col min="87" max="87" width="18" customWidth="1"/>
    <col min="88" max="88" width="17.140625" customWidth="1"/>
  </cols>
  <sheetData>
    <row r="1" spans="1:88" ht="18.75" x14ac:dyDescent="0.25">
      <c r="A1" s="1"/>
      <c r="B1" s="2" t="s">
        <v>0</v>
      </c>
      <c r="C1" s="2" t="s">
        <v>1</v>
      </c>
      <c r="D1" s="2" t="s">
        <v>2</v>
      </c>
      <c r="E1" s="2" t="s">
        <v>3</v>
      </c>
      <c r="F1" s="1" t="s">
        <v>4</v>
      </c>
      <c r="G1" s="2" t="s">
        <v>5</v>
      </c>
      <c r="H1" s="1" t="s">
        <v>6</v>
      </c>
      <c r="I1" s="1" t="s">
        <v>7</v>
      </c>
      <c r="J1" s="1" t="s">
        <v>8</v>
      </c>
      <c r="K1" s="1" t="s">
        <v>9</v>
      </c>
      <c r="L1" s="2" t="s">
        <v>10</v>
      </c>
      <c r="M1" s="2" t="s">
        <v>11</v>
      </c>
      <c r="N1" s="2" t="s">
        <v>12</v>
      </c>
      <c r="O1" s="2" t="s">
        <v>13</v>
      </c>
      <c r="P1" s="2" t="s">
        <v>7</v>
      </c>
      <c r="Q1" s="2"/>
      <c r="R1" s="3"/>
      <c r="S1" s="4" t="s">
        <v>14</v>
      </c>
      <c r="T1" s="5"/>
      <c r="U1" s="5"/>
      <c r="V1" s="5"/>
      <c r="W1" s="5"/>
      <c r="X1" s="5"/>
      <c r="Y1" s="5"/>
      <c r="Z1" s="5"/>
      <c r="AA1" s="5"/>
      <c r="AB1" s="5"/>
      <c r="AC1" s="5"/>
      <c r="AD1" s="6"/>
      <c r="AE1" s="7" t="s">
        <v>6</v>
      </c>
      <c r="AF1" s="3"/>
      <c r="AG1" s="4" t="s">
        <v>15</v>
      </c>
      <c r="AH1" s="5"/>
      <c r="AI1" s="5"/>
      <c r="AJ1" s="5"/>
      <c r="AK1" s="5"/>
      <c r="AL1" s="5"/>
      <c r="AM1" s="5"/>
      <c r="AN1" s="5"/>
      <c r="AO1" s="5"/>
      <c r="AP1" s="5"/>
      <c r="AQ1" s="5"/>
      <c r="AR1" s="6"/>
      <c r="AS1" s="2" t="s">
        <v>16</v>
      </c>
      <c r="AT1" s="8" t="s">
        <v>6</v>
      </c>
      <c r="AU1" s="3"/>
      <c r="AV1" s="2" t="s">
        <v>7</v>
      </c>
      <c r="AW1" s="2" t="s">
        <v>7</v>
      </c>
      <c r="AX1" s="7" t="s">
        <v>16</v>
      </c>
      <c r="AY1" s="3"/>
      <c r="AZ1" s="9" t="s">
        <v>6</v>
      </c>
      <c r="BA1" s="9" t="s">
        <v>6</v>
      </c>
      <c r="BB1" s="9" t="s">
        <v>6</v>
      </c>
      <c r="BC1" s="9" t="s">
        <v>6</v>
      </c>
      <c r="BD1" s="9" t="s">
        <v>6</v>
      </c>
      <c r="BE1" s="9" t="s">
        <v>6</v>
      </c>
      <c r="BF1" s="9" t="s">
        <v>6</v>
      </c>
      <c r="BG1" s="9" t="s">
        <v>6</v>
      </c>
      <c r="BH1" s="9" t="s">
        <v>6</v>
      </c>
      <c r="BI1" s="9" t="s">
        <v>6</v>
      </c>
      <c r="BJ1" s="9" t="s">
        <v>6</v>
      </c>
      <c r="BK1" s="9" t="s">
        <v>6</v>
      </c>
      <c r="BL1" s="9" t="s">
        <v>6</v>
      </c>
      <c r="BM1" s="9" t="s">
        <v>6</v>
      </c>
      <c r="BN1" s="9" t="s">
        <v>6</v>
      </c>
      <c r="BO1" s="9" t="s">
        <v>6</v>
      </c>
      <c r="BP1" s="9" t="s">
        <v>6</v>
      </c>
      <c r="BQ1" s="9" t="s">
        <v>6</v>
      </c>
      <c r="BR1" s="9" t="s">
        <v>6</v>
      </c>
      <c r="BS1" s="9" t="s">
        <v>6</v>
      </c>
      <c r="BT1" s="9" t="s">
        <v>6</v>
      </c>
      <c r="BU1" s="9" t="s">
        <v>6</v>
      </c>
      <c r="BV1" s="9" t="s">
        <v>6</v>
      </c>
      <c r="BW1" s="9" t="s">
        <v>6</v>
      </c>
      <c r="BX1" s="9" t="s">
        <v>6</v>
      </c>
      <c r="BY1" s="9" t="s">
        <v>6</v>
      </c>
      <c r="BZ1" s="9" t="s">
        <v>6</v>
      </c>
      <c r="CA1" s="9" t="s">
        <v>6</v>
      </c>
      <c r="CB1" s="9" t="s">
        <v>6</v>
      </c>
      <c r="CC1" s="9" t="s">
        <v>6</v>
      </c>
      <c r="CD1" s="9" t="s">
        <v>6</v>
      </c>
      <c r="CE1" s="9" t="s">
        <v>6</v>
      </c>
      <c r="CF1" s="9" t="s">
        <v>6</v>
      </c>
      <c r="CG1" s="9" t="s">
        <v>6</v>
      </c>
      <c r="CH1" s="9" t="s">
        <v>6</v>
      </c>
      <c r="CI1" s="9" t="s">
        <v>6</v>
      </c>
      <c r="CJ1" s="9" t="s">
        <v>6</v>
      </c>
    </row>
    <row r="2" spans="1:88" ht="338.25" thickBot="1" x14ac:dyDescent="0.3">
      <c r="A2" s="1" t="s">
        <v>17</v>
      </c>
      <c r="B2" s="2" t="s">
        <v>18</v>
      </c>
      <c r="C2" s="2" t="s">
        <v>19</v>
      </c>
      <c r="D2" s="2" t="s">
        <v>20</v>
      </c>
      <c r="E2" s="2" t="s">
        <v>21</v>
      </c>
      <c r="F2" s="1" t="s">
        <v>22</v>
      </c>
      <c r="G2" s="2" t="s">
        <v>23</v>
      </c>
      <c r="H2" s="1" t="s">
        <v>24</v>
      </c>
      <c r="I2" s="1" t="s">
        <v>25</v>
      </c>
      <c r="J2" s="1" t="s">
        <v>26</v>
      </c>
      <c r="K2" s="7" t="s">
        <v>27</v>
      </c>
      <c r="L2" s="2" t="s">
        <v>28</v>
      </c>
      <c r="M2" s="2" t="s">
        <v>29</v>
      </c>
      <c r="N2" s="2" t="s">
        <v>30</v>
      </c>
      <c r="O2" s="2" t="s">
        <v>31</v>
      </c>
      <c r="P2" s="2" t="s">
        <v>32</v>
      </c>
      <c r="Q2" s="2" t="s">
        <v>33</v>
      </c>
      <c r="R2" s="3"/>
      <c r="S2" s="2" t="s">
        <v>34</v>
      </c>
      <c r="T2" s="2" t="s">
        <v>35</v>
      </c>
      <c r="U2" s="2" t="s">
        <v>36</v>
      </c>
      <c r="V2" s="2" t="s">
        <v>37</v>
      </c>
      <c r="W2" s="2" t="s">
        <v>38</v>
      </c>
      <c r="X2" s="2" t="s">
        <v>39</v>
      </c>
      <c r="Y2" s="2" t="s">
        <v>40</v>
      </c>
      <c r="Z2" s="2" t="s">
        <v>41</v>
      </c>
      <c r="AA2" s="2" t="s">
        <v>42</v>
      </c>
      <c r="AB2" s="2" t="s">
        <v>43</v>
      </c>
      <c r="AC2" s="2" t="s">
        <v>44</v>
      </c>
      <c r="AD2" s="7" t="s">
        <v>45</v>
      </c>
      <c r="AE2" s="7" t="s">
        <v>46</v>
      </c>
      <c r="AF2" s="3"/>
      <c r="AG2" s="2" t="s">
        <v>34</v>
      </c>
      <c r="AH2" s="2" t="s">
        <v>35</v>
      </c>
      <c r="AI2" s="2" t="s">
        <v>36</v>
      </c>
      <c r="AJ2" s="2" t="s">
        <v>37</v>
      </c>
      <c r="AK2" s="2" t="s">
        <v>38</v>
      </c>
      <c r="AL2" s="2" t="s">
        <v>39</v>
      </c>
      <c r="AM2" s="2" t="s">
        <v>40</v>
      </c>
      <c r="AN2" s="2" t="s">
        <v>41</v>
      </c>
      <c r="AO2" s="2" t="s">
        <v>42</v>
      </c>
      <c r="AP2" s="2" t="s">
        <v>43</v>
      </c>
      <c r="AQ2" s="2" t="s">
        <v>44</v>
      </c>
      <c r="AR2" s="7" t="s">
        <v>45</v>
      </c>
      <c r="AS2" s="2" t="s">
        <v>47</v>
      </c>
      <c r="AT2" s="10" t="s">
        <v>48</v>
      </c>
      <c r="AU2" s="3"/>
      <c r="AV2" s="2" t="s">
        <v>49</v>
      </c>
      <c r="AW2" s="2" t="s">
        <v>50</v>
      </c>
      <c r="AX2" s="7" t="s">
        <v>51</v>
      </c>
      <c r="AY2" s="3"/>
      <c r="AZ2" s="9" t="s">
        <v>52</v>
      </c>
      <c r="BA2" s="9" t="s">
        <v>53</v>
      </c>
      <c r="BB2" s="9" t="s">
        <v>54</v>
      </c>
      <c r="BC2" s="9" t="s">
        <v>55</v>
      </c>
      <c r="BD2" s="9" t="s">
        <v>56</v>
      </c>
      <c r="BE2" s="9" t="s">
        <v>57</v>
      </c>
      <c r="BF2" s="9" t="s">
        <v>58</v>
      </c>
      <c r="BG2" s="9" t="s">
        <v>59</v>
      </c>
      <c r="BH2" s="9" t="s">
        <v>60</v>
      </c>
      <c r="BI2" s="9" t="s">
        <v>61</v>
      </c>
      <c r="BJ2" s="9" t="s">
        <v>62</v>
      </c>
      <c r="BK2" s="9" t="s">
        <v>63</v>
      </c>
      <c r="BL2" s="9" t="s">
        <v>64</v>
      </c>
      <c r="BM2" s="9" t="s">
        <v>65</v>
      </c>
      <c r="BN2" s="9" t="s">
        <v>66</v>
      </c>
      <c r="BO2" s="9" t="s">
        <v>67</v>
      </c>
      <c r="BP2" s="9" t="s">
        <v>68</v>
      </c>
      <c r="BQ2" s="9" t="s">
        <v>69</v>
      </c>
      <c r="BR2" s="9" t="s">
        <v>70</v>
      </c>
      <c r="BS2" s="9" t="s">
        <v>71</v>
      </c>
      <c r="BT2" s="9" t="s">
        <v>72</v>
      </c>
      <c r="BU2" s="9" t="s">
        <v>73</v>
      </c>
      <c r="BV2" s="9" t="s">
        <v>18</v>
      </c>
      <c r="BW2" s="9" t="s">
        <v>19</v>
      </c>
      <c r="BX2" s="9" t="s">
        <v>20</v>
      </c>
      <c r="BY2" s="9" t="s">
        <v>21</v>
      </c>
      <c r="BZ2" s="9" t="s">
        <v>74</v>
      </c>
      <c r="CA2" s="9" t="s">
        <v>75</v>
      </c>
      <c r="CB2" s="9" t="s">
        <v>30</v>
      </c>
      <c r="CC2" s="9" t="s">
        <v>31</v>
      </c>
      <c r="CD2" s="9" t="s">
        <v>76</v>
      </c>
      <c r="CE2" s="9" t="s">
        <v>33</v>
      </c>
      <c r="CF2" s="9" t="s">
        <v>77</v>
      </c>
      <c r="CG2" s="9" t="s">
        <v>78</v>
      </c>
      <c r="CH2" s="9" t="s">
        <v>79</v>
      </c>
      <c r="CI2" s="9" t="s">
        <v>80</v>
      </c>
      <c r="CJ2" s="9" t="s">
        <v>81</v>
      </c>
    </row>
    <row r="3" spans="1:88" ht="330" x14ac:dyDescent="0.25">
      <c r="A3" s="11" t="str">
        <f>IF($G3="","Nincs VKR kiválasztva!",CG3)</f>
        <v>Kitöltés rendben!</v>
      </c>
      <c r="B3" s="12">
        <v>0</v>
      </c>
      <c r="C3" s="13" t="s">
        <v>82</v>
      </c>
      <c r="D3" s="14" t="s">
        <v>83</v>
      </c>
      <c r="E3" s="14" t="s">
        <v>84</v>
      </c>
      <c r="F3" s="15" t="str">
        <f>IF($G3="","Nincs VKR kiválasztva!",INDEX([1]Osszesito!$C:$C,MATCH($G3,[1]Osszesito!$D:$D,0)))</f>
        <v>21-21713-1-005-00-06</v>
      </c>
      <c r="G3" s="13" t="s">
        <v>85</v>
      </c>
      <c r="H3" s="15" t="str">
        <f>IF($D3="","",CONCATENATE($AZ3,"_",COUNTA($D$3:$D3),"_FSZV_2026"))</f>
        <v>4081_1_FSZV_2026</v>
      </c>
      <c r="I3" s="15" t="str">
        <f>IF($G3="","Nincs VKR kiválasztva!",INDEX([1]Osszesito!$G:$G,MATCH($F3,[1]Osszesito!$C:$C,0)))</f>
        <v>Sülysáp Város Önkormányzata, Kóka Község Önkormányzata, Mende Község Önkormányzata, Tápiószecső Nagyközség Önkormányzata, Úri Község Önkormányzata</v>
      </c>
      <c r="J3" s="15" t="str">
        <f>IF($G3="","Nincs VKR kiválasztva!",INDEX([1]Osszesito!$F:$F,MATCH($F3,[1]Osszesito!$C:$C,0)))</f>
        <v>Sülysáp, Kóka, Mende, Tápiószecső, Úri</v>
      </c>
      <c r="K3" s="16">
        <v>0</v>
      </c>
      <c r="L3" s="12">
        <v>2027</v>
      </c>
      <c r="M3" s="12">
        <v>2027</v>
      </c>
      <c r="N3" s="17">
        <v>0</v>
      </c>
      <c r="O3" s="18">
        <v>0</v>
      </c>
      <c r="P3" s="18">
        <v>0</v>
      </c>
      <c r="Q3" s="18"/>
      <c r="S3" s="18">
        <v>0</v>
      </c>
      <c r="T3" s="18">
        <v>0</v>
      </c>
      <c r="U3" s="18">
        <v>0</v>
      </c>
      <c r="V3" s="18">
        <v>0</v>
      </c>
      <c r="W3" s="18">
        <v>0</v>
      </c>
      <c r="X3" s="18">
        <v>0</v>
      </c>
      <c r="Y3" s="18">
        <v>0</v>
      </c>
      <c r="Z3" s="18">
        <v>0</v>
      </c>
      <c r="AA3" s="18">
        <v>0</v>
      </c>
      <c r="AB3" s="18">
        <v>0</v>
      </c>
      <c r="AC3" s="18">
        <v>0</v>
      </c>
      <c r="AD3" s="18">
        <f t="shared" ref="AD3:AD20" si="0">SUM(S3:AC3)</f>
        <v>0</v>
      </c>
      <c r="AE3" s="16" t="str">
        <f t="shared" ref="AE3:AE20" si="1">IF($G3="","Nincs VKR kiválasztva!",IF(BB3=0,"Hiányos kitöltés!",BG3))</f>
        <v>A forrás egyenlő a költséggel (I.ütem).</v>
      </c>
      <c r="AG3" s="18">
        <v>0</v>
      </c>
      <c r="AH3" s="18">
        <v>0</v>
      </c>
      <c r="AI3" s="18">
        <v>0</v>
      </c>
      <c r="AJ3" s="18">
        <v>0</v>
      </c>
      <c r="AK3" s="18">
        <v>0</v>
      </c>
      <c r="AL3" s="18">
        <v>0</v>
      </c>
      <c r="AM3" s="18">
        <v>0</v>
      </c>
      <c r="AN3" s="18">
        <v>0</v>
      </c>
      <c r="AO3" s="18">
        <v>0</v>
      </c>
      <c r="AP3" s="18">
        <v>0</v>
      </c>
      <c r="AQ3" s="18">
        <v>0</v>
      </c>
      <c r="AR3" s="18">
        <f t="shared" ref="AR3:AR20" si="2">SUM(AG3:AQ3)</f>
        <v>0</v>
      </c>
      <c r="AS3" s="16" t="s">
        <v>86</v>
      </c>
      <c r="AT3" s="13" t="str">
        <f t="shared" ref="AT3:AT20" si="3">IF($G3="","Nincs VKR kiválasztva!",IF(BB3=0,"Hiányos kitöltés!",IF(BC3="R","Nincs hosszútávú terv!",BM3)))</f>
        <v>Nincs hosszútávú terv!</v>
      </c>
      <c r="AU3" s="19"/>
      <c r="AV3" t="s">
        <v>87</v>
      </c>
      <c r="AW3" s="14"/>
      <c r="AX3" s="14"/>
      <c r="AZ3" s="20">
        <f>IF($D3="","",INDEX([1]Osszesito!$E:$E,MATCH($F3,[1]Osszesito!$C:$C,0)))</f>
        <v>4081</v>
      </c>
      <c r="BA3" s="20">
        <f t="shared" ref="BA3" si="4">LEN($AV3)</f>
        <v>41</v>
      </c>
      <c r="BB3" s="20">
        <f t="shared" ref="BB3" si="5">IF(OR($B3="",$C3="",$D3="",$E3="",$F3="",$L3="",$M3="",$N3="",$O3=""),0,1)</f>
        <v>1</v>
      </c>
      <c r="BC3" s="21" t="str">
        <f t="shared" ref="BC3" si="6">IF($F3="",0,IF(AND($L3=2027,$M3=2027),"R",IF(AND($L3=2027,$M3&gt;2027),"RH",IF(AND($L3&gt;2027,$M3&gt;2027),"H","x"))))</f>
        <v>R</v>
      </c>
      <c r="BD3" s="21">
        <f t="shared" ref="BD3" si="7">IF(OR(BC3="R",BC3="RH"),1,0)</f>
        <v>1</v>
      </c>
      <c r="BE3" s="21">
        <f>IF(AND($BC3="R",$O3&gt;0),1,IF(AND($BC3="H",$N3&gt;0),1,0))</f>
        <v>0</v>
      </c>
      <c r="BF3" s="21">
        <f>IF($AD3&lt;$N3,1,IF($AD3=$N3,0))</f>
        <v>0</v>
      </c>
      <c r="BG3" s="21" t="str">
        <f>IF($L3&gt;2027,"Nem rövidtávú a feladat.",IF($BF3=1,"Az I. ütem nem lehet forráshiányos!",IF($AD3&gt;$N3,"Többlet forrást jelölt meg az I.ütemnél! Kérjük, a többletet az 'Osszesito' fülön tüntesse fel!",IF($AD3=$N3,"A forrás egyenlő a költséggel (I.ütem).",0))))</f>
        <v>A forrás egyenlő a költséggel (I.ütem).</v>
      </c>
      <c r="BH3" s="20">
        <f t="shared" ref="BH3" si="8">IF(AND($S3&lt;&gt;"",$T3&lt;&gt;"",$U3&lt;&gt;"",$V3&lt;&gt;"",$W3&lt;&gt;"",$X3&lt;&gt;"",$Y3&lt;&gt;"",$Z3&lt;&gt;"",$AA3&lt;&gt;"",$AB3&lt;&gt;"",$AC3&lt;&gt;""),1,0)</f>
        <v>1</v>
      </c>
      <c r="BI3" s="21">
        <f>IF(AND($BH3=1,$N3=$AD3),1,0)</f>
        <v>1</v>
      </c>
      <c r="BJ3" s="21">
        <f>IF($AR3&lt;$O3,1,0)</f>
        <v>0</v>
      </c>
      <c r="BK3" s="21">
        <f t="shared" ref="BK3" si="9">IF(AND($AG3&lt;&gt;"",$AH3&lt;&gt;"",$AI3&lt;&gt;"",$AJ3&lt;&gt;"",$AK3&lt;&gt;"",$AL3&lt;&gt;"",$AM3&lt;&gt;"",$AN3&lt;&gt;"",$AO3&lt;&gt;"",$AP3&lt;&gt;"",$AQ3&lt;&gt;""),1,0)</f>
        <v>1</v>
      </c>
      <c r="BL3" s="21">
        <f>IF(AND($BK3=1,$O3=$AR3),1,IF(AND($BK3=1,$O3&gt;$AR3,AS3="igen"),1,0))</f>
        <v>1</v>
      </c>
      <c r="BM3" s="21" t="str">
        <f>IF($M3&lt;2028,"Nem hosszútávú a feladat.",IF(AND($BJ3=1,$AS3="nem"),"Forráshiányos a feladat? Jelölje az AR-oszlopban!",IF(AND($BJ3=0,$AS3="igen"),"Forráshiányosnak jelölte a feladat az AR-oszlopban, de a forrás költség adatok alapnján nem az!",IF(AND($BJ3=1,$AS3="igen"),"Forráshiányos a feladat!",IF($AR3&gt;$O3,"Többlet forrást jelölt meg az II.ütemnél! Kérjük, a többletet az 'Osszesito' fülön tüntesse fel!",IF($AR3=$O3,"A forrás egyenlő a költséggel (II.ütem).",0))))))</f>
        <v>Nem hosszútávú a feladat.</v>
      </c>
      <c r="BN3" s="22">
        <f t="shared" ref="BN3" si="10">IF($M3&lt;2028,1,0)</f>
        <v>1</v>
      </c>
      <c r="BO3" s="21">
        <f t="shared" ref="BO3" si="11">IF($M3&gt;2027,1,0)</f>
        <v>0</v>
      </c>
      <c r="BP3" s="21">
        <f>IF(AND($BN3=1,$N3=0),1,0)</f>
        <v>1</v>
      </c>
      <c r="BQ3" s="21">
        <f>IF(AND($BO3=1,$O3=0),1,0)</f>
        <v>0</v>
      </c>
      <c r="BR3" s="21">
        <f>IF(AND($BC3="R",$N3=0,$BA3&gt;29),1,IF(AND($BC3="RH",$N3=0,$BA3&gt;29),1,0))</f>
        <v>1</v>
      </c>
      <c r="BS3" s="21" t="str">
        <f>IF($BO3=0,"Nincs hosszútávú terv!",IF(AND($BC3="H",$O3=0,$BA3=0),"Nullás a hosszútávú feladat és nincs hozzá indoklás!",IF(AND($BC3="RH",$O3=0,$BA3=0),"Nullás a hosszútávú feladat és nincs hozzá indoklás!",IF(AND($BC3="R",$O3=0,$BA3&lt;300),"Nullás a hosszútávú feladat és rövid hozzá az indoklás!",IF(AND($BC3="RH",$O3=0,$BA3&lt;300),"Nullás a hosszútávú feladat és rövid hozzá az indoklás!",0)))))</f>
        <v>Nincs hosszútávú terv!</v>
      </c>
      <c r="BT3" s="20">
        <f>IF(AND($BC3="R",$N3=0,$BA3&gt;29),1,IF(AND($BC3="RH",$N3=0,$BA3&gt;29),1,0))</f>
        <v>1</v>
      </c>
      <c r="BU3" s="21">
        <f>IF(AND($BC3="H",$O3=0,$BA3&gt;29),1,IF(AND($BC3="RH",$O3=0,$BA3&gt;29),1,0))</f>
        <v>0</v>
      </c>
      <c r="BV3" s="21">
        <f t="shared" ref="BV3" si="12">IF($B3="",0,1)</f>
        <v>1</v>
      </c>
      <c r="BW3" s="21">
        <f t="shared" ref="BW3" si="13">IF($C3="",0,1)</f>
        <v>1</v>
      </c>
      <c r="BX3" s="21">
        <f t="shared" ref="BX3" si="14">IF($D3="",0,1)</f>
        <v>1</v>
      </c>
      <c r="BY3" s="21">
        <f t="shared" ref="BY3" si="15">IF($E3="",0,1)</f>
        <v>1</v>
      </c>
      <c r="BZ3" s="21">
        <f t="shared" ref="BZ3" si="16">IF($L3="",0,1)</f>
        <v>1</v>
      </c>
      <c r="CA3" s="21">
        <f t="shared" ref="CA3" si="17">IF($M3="",0,1)</f>
        <v>1</v>
      </c>
      <c r="CB3" s="21">
        <f t="shared" ref="CB3" si="18">IF($N3="",0,1)</f>
        <v>1</v>
      </c>
      <c r="CC3" s="21">
        <f t="shared" ref="CC3" si="19">IF($O3="",0,1)</f>
        <v>1</v>
      </c>
      <c r="CD3" s="21">
        <f t="shared" ref="CD3" si="20">IF($P3="",0,1)</f>
        <v>1</v>
      </c>
      <c r="CE3" s="21" t="str">
        <f t="shared" ref="CE3" si="21">IF(AND($BB3=0,$BV3=0),"Hiányos kitöltés! (B-oszlop üres)",IF(AND($BB3=0,$BW3=0),"Hiányos kitöltés! (C-oszlop üres)",IF(AND($BB3=0,$BX3=0),"Hiányos kitöltés! (D-oszlop üres)",IF(AND($BB3=0,$BY3=0),"Hiányos kitöltés! (E-oszlop üres)",IF(AND($BB3=0,$BZ3=0),"Hiányos kitöltés! (L-oszlop üres)",IF(AND($BB3=0,$CA3=0),"Hiányos kitöltés! (M-oszlop üres)",IF(AND($BB3=0,$CB3=0),"Hiányos kitöltés! (N-oszlop üres)",IF(AND($BB3=0,$CC3=0),"Hiányos kitöltés! (O-oszlop üres)",IF(AND($BB3=0,$BH3=0),"Hiányos kitöltés! (I.ütem forrása hiányos!","?")))))))))</f>
        <v>?</v>
      </c>
      <c r="CF3" s="21"/>
      <c r="CG3" s="21" t="str">
        <f>IF($BB3=0,$CE3,IF($BH3=0,"I. ütem forrása nincs kitöltve!",IF($BK3=0,"II. ütem forrása nincs kitöltve!",IF($BE3=1,"Költségek üteme nem megfelelő (az időtartam és a költség üteme eltér)!",IF(AND(BI3=0,$BB3=1,$BK3=1,$BE3=1),"Kötelező cellák kitöltve, de az I. ütem forrása hibás!",IF(AND(BK3=0,$BB3=1,$BK3=1,$BE3=1),"Kötelező cellák kitöltve, de a II. ütem forrása hibás!",IF(AND($BP3=1,$BA3&lt;30),"Nullás a rövidtávú feladat és rövid (hiányzik) a hozzá tartozó indoklás!",IF(AND($BQ3=1,$BA3&lt;30),"Nullás a hosszútávú feladat és rövid (hiányzik) a hozzá tartozó indoklás!",IF(AND(BO3=1,C3="1811_RENDKÍVÜLI"),"II. ütemre nem tervezhet Rendkívüli feladatot!",IF(BI3=0,AE3,IF(BL3=0,AT3,IF(AND(BD3=1,$P3&gt;$N3),"EM rendelet 2. melléklet terhére elszámolt költség nem lehet nagyobb az I. ütemre tervezett tényleges költségnél!",IF($AD3&gt;$N3,"Többlet forrást jelölt meg az I. ütemnél! Kérjük, a többletet az 'Osszesito' fülön tüntesse fel!",IF($AR3&gt;$O3,"Többlet forrást jelölt meg a II. ütemnél! Kérjük, a többletet az 'Osszesito' fülön tüntesse fel!","Kitöltés rendben!"))))))))))))))</f>
        <v>Kitöltés rendben!</v>
      </c>
      <c r="CH3" s="23">
        <f>IF(A3="Kitöltés rendben!",1,0)</f>
        <v>1</v>
      </c>
      <c r="CI3" s="22">
        <f>IF(AND($BC3="R",$CH3=1),1,IF(AND($BC3="RH",$CH3=1),1,0))</f>
        <v>1</v>
      </c>
      <c r="CJ3" s="21">
        <f>IF(AND($BC3="H",$CH3=1),1,IF(AND($BC3="RH",$CH3=1),1,0))</f>
        <v>0</v>
      </c>
    </row>
    <row r="4" spans="1:88" ht="330" x14ac:dyDescent="0.25">
      <c r="A4" s="11" t="s">
        <v>88</v>
      </c>
      <c r="B4" s="12">
        <v>0</v>
      </c>
      <c r="C4" s="13" t="s">
        <v>89</v>
      </c>
      <c r="D4" s="14" t="s">
        <v>90</v>
      </c>
      <c r="E4" s="14" t="s">
        <v>84</v>
      </c>
      <c r="F4" s="15" t="str">
        <f>IF($G4="","Nincs VKR kiválasztva!",INDEX([1]Osszesito!$C:$C,MATCH($G4,[1]Osszesito!$D:$D,0)))</f>
        <v>21-21713-1-005-00-06</v>
      </c>
      <c r="G4" s="13" t="s">
        <v>85</v>
      </c>
      <c r="H4" s="15"/>
      <c r="I4" s="15" t="str">
        <f>IF($G4="","Nincs VKR kiválasztva!",INDEX([1]Osszesito!$G:$G,MATCH($F4,[1]Osszesito!$C:$C,0)))</f>
        <v>Sülysáp Város Önkormányzata, Kóka Község Önkormányzata, Mende Község Önkormányzata, Tápiószecső Nagyközség Önkormányzata, Úri Község Önkormányzata</v>
      </c>
      <c r="J4" s="15" t="str">
        <f>IF($G4="","Nincs VKR kiválasztva!",INDEX([1]Osszesito!$F:$F,MATCH($F4,[1]Osszesito!$C:$C,0)))</f>
        <v>Sülysáp, Kóka, Mende, Tápiószecső, Úri</v>
      </c>
      <c r="K4" s="16">
        <v>0</v>
      </c>
      <c r="L4" s="12">
        <v>2027</v>
      </c>
      <c r="M4" s="12">
        <v>2027</v>
      </c>
      <c r="N4" s="17">
        <v>0</v>
      </c>
      <c r="O4" s="18">
        <v>0</v>
      </c>
      <c r="P4" s="18">
        <v>0</v>
      </c>
      <c r="Q4" s="18"/>
      <c r="S4" s="18">
        <v>0</v>
      </c>
      <c r="T4" s="18">
        <v>0</v>
      </c>
      <c r="U4" s="18">
        <v>0</v>
      </c>
      <c r="V4" s="18">
        <v>0</v>
      </c>
      <c r="W4" s="18">
        <v>0</v>
      </c>
      <c r="X4" s="18">
        <v>0</v>
      </c>
      <c r="Y4" s="18">
        <v>0</v>
      </c>
      <c r="Z4" s="18">
        <v>0</v>
      </c>
      <c r="AA4" s="18">
        <v>0</v>
      </c>
      <c r="AB4" s="18">
        <v>0</v>
      </c>
      <c r="AC4" s="18">
        <v>0</v>
      </c>
      <c r="AD4" s="18">
        <f t="shared" si="0"/>
        <v>0</v>
      </c>
      <c r="AE4" s="16" t="str">
        <f t="shared" si="1"/>
        <v>Hiányos kitöltés!</v>
      </c>
      <c r="AG4" s="18">
        <v>0</v>
      </c>
      <c r="AH4" s="18">
        <v>0</v>
      </c>
      <c r="AI4" s="18">
        <v>0</v>
      </c>
      <c r="AJ4" s="18">
        <v>0</v>
      </c>
      <c r="AK4" s="18">
        <v>0</v>
      </c>
      <c r="AL4" s="18">
        <v>0</v>
      </c>
      <c r="AM4" s="18">
        <v>0</v>
      </c>
      <c r="AN4" s="18">
        <v>0</v>
      </c>
      <c r="AO4" s="18">
        <v>0</v>
      </c>
      <c r="AP4" s="18">
        <v>0</v>
      </c>
      <c r="AQ4" s="18">
        <v>0</v>
      </c>
      <c r="AR4" s="18">
        <f t="shared" si="2"/>
        <v>0</v>
      </c>
      <c r="AS4" s="16" t="s">
        <v>86</v>
      </c>
      <c r="AT4" s="13" t="str">
        <f t="shared" si="3"/>
        <v>Hiányos kitöltés!</v>
      </c>
      <c r="AU4" s="19"/>
      <c r="AV4" t="s">
        <v>91</v>
      </c>
      <c r="AW4" s="14"/>
      <c r="AX4" s="14"/>
      <c r="AZ4" s="20"/>
      <c r="BA4" s="20"/>
      <c r="BB4" s="20"/>
      <c r="BC4" s="21"/>
      <c r="BD4" s="21"/>
      <c r="BE4" s="21"/>
      <c r="BF4" s="21"/>
      <c r="BG4" s="21"/>
      <c r="BH4" s="20"/>
      <c r="BI4" s="21"/>
      <c r="BJ4" s="21"/>
      <c r="BK4" s="21"/>
      <c r="BL4" s="21"/>
      <c r="BM4" s="21"/>
      <c r="BN4" s="22"/>
      <c r="BO4" s="21"/>
      <c r="BP4" s="21"/>
      <c r="BQ4" s="21"/>
      <c r="BR4" s="21"/>
      <c r="BS4" s="21"/>
      <c r="BT4" s="20"/>
      <c r="BU4" s="21"/>
      <c r="BV4" s="21"/>
      <c r="BW4" s="21"/>
      <c r="BX4" s="21"/>
      <c r="BY4" s="21"/>
      <c r="BZ4" s="21"/>
      <c r="CA4" s="21"/>
      <c r="CB4" s="21"/>
      <c r="CC4" s="21"/>
      <c r="CD4" s="21"/>
      <c r="CE4" s="21"/>
      <c r="CF4" s="21"/>
      <c r="CG4" s="21"/>
      <c r="CH4" s="23"/>
      <c r="CI4" s="22"/>
      <c r="CJ4" s="21"/>
    </row>
    <row r="5" spans="1:88" ht="330" x14ac:dyDescent="0.25">
      <c r="A5" s="11" t="str">
        <f>IF($G5="","Nincs VKR kiválasztva!",CG5)</f>
        <v>Kitöltés rendben!</v>
      </c>
      <c r="B5" s="12" t="s">
        <v>92</v>
      </c>
      <c r="C5" s="13" t="s">
        <v>93</v>
      </c>
      <c r="D5" s="14" t="s">
        <v>94</v>
      </c>
      <c r="E5" s="14" t="s">
        <v>84</v>
      </c>
      <c r="F5" s="15" t="str">
        <f>IF($G5="","Nincs VKR kiválasztva!",INDEX([1]Osszesito!$C:$C,MATCH($G5,[1]Osszesito!$D:$D,0)))</f>
        <v>21-21713-1-005-00-06</v>
      </c>
      <c r="G5" s="13" t="s">
        <v>85</v>
      </c>
      <c r="H5" s="15" t="str">
        <f>IF($D5="","",CONCATENATE($AZ5,"_",COUNTA($D$3:$D5),"_FSZV_2026"))</f>
        <v>4081_3_FSZV_2026</v>
      </c>
      <c r="I5" s="15" t="str">
        <f>IF($G5="","Nincs VKR kiválasztva!",INDEX([1]Osszesito!$G:$G,MATCH($F5,[1]Osszesito!$C:$C,0)))</f>
        <v>Sülysáp Város Önkormányzata, Kóka Község Önkormányzata, Mende Község Önkormányzata, Tápiószecső Nagyközség Önkormányzata, Úri Község Önkormányzata</v>
      </c>
      <c r="J5" s="15" t="str">
        <f>IF($G5="","Nincs VKR kiválasztva!",INDEX([1]Osszesito!$G:$G,MATCH($F5,[1]Osszesito!$C:$C,0)))</f>
        <v>Sülysáp Város Önkormányzata, Kóka Község Önkormányzata, Mende Község Önkormányzata, Tápiószecső Nagyközség Önkormányzata, Úri Község Önkormányzata</v>
      </c>
      <c r="K5" s="16">
        <v>50000</v>
      </c>
      <c r="L5" s="12">
        <v>2028</v>
      </c>
      <c r="M5" s="12">
        <v>2028</v>
      </c>
      <c r="N5" s="17">
        <v>0</v>
      </c>
      <c r="O5" s="18">
        <v>50000</v>
      </c>
      <c r="P5" s="18">
        <v>0</v>
      </c>
      <c r="Q5" s="18"/>
      <c r="S5" s="18">
        <v>0</v>
      </c>
      <c r="T5" s="18">
        <v>0</v>
      </c>
      <c r="U5" s="18">
        <v>0</v>
      </c>
      <c r="V5" s="18">
        <v>0</v>
      </c>
      <c r="W5" s="18">
        <v>0</v>
      </c>
      <c r="X5" s="18">
        <v>0</v>
      </c>
      <c r="Y5" s="18">
        <v>0</v>
      </c>
      <c r="Z5" s="18">
        <v>0</v>
      </c>
      <c r="AA5" s="18">
        <v>0</v>
      </c>
      <c r="AB5" s="18">
        <v>0</v>
      </c>
      <c r="AC5" s="18">
        <v>0</v>
      </c>
      <c r="AD5" s="18">
        <f t="shared" si="0"/>
        <v>0</v>
      </c>
      <c r="AE5" s="16" t="str">
        <f t="shared" si="1"/>
        <v>Nem rövidtávú a feladat.</v>
      </c>
      <c r="AG5" s="18">
        <v>0</v>
      </c>
      <c r="AH5" s="18">
        <v>0</v>
      </c>
      <c r="AI5" s="18">
        <v>0</v>
      </c>
      <c r="AJ5" s="18">
        <v>0</v>
      </c>
      <c r="AK5" s="18">
        <v>0</v>
      </c>
      <c r="AL5" s="18">
        <v>0</v>
      </c>
      <c r="AM5" s="18">
        <v>0</v>
      </c>
      <c r="AN5" s="18">
        <v>0</v>
      </c>
      <c r="AO5" s="18">
        <v>0</v>
      </c>
      <c r="AP5" s="18">
        <v>0</v>
      </c>
      <c r="AQ5" s="18">
        <v>0</v>
      </c>
      <c r="AR5" s="18">
        <f t="shared" si="2"/>
        <v>0</v>
      </c>
      <c r="AS5" s="16" t="s">
        <v>86</v>
      </c>
      <c r="AT5" s="13" t="str">
        <f t="shared" si="3"/>
        <v>Forráshiányos a feladat!</v>
      </c>
      <c r="AU5" s="19"/>
      <c r="AW5" s="14"/>
      <c r="AX5" s="14"/>
      <c r="AZ5" s="20">
        <f>IF($D5="","",INDEX([1]Osszesito!$E:$E,MATCH($F5,[1]Osszesito!$C:$C,0)))</f>
        <v>4081</v>
      </c>
      <c r="BA5" s="20">
        <f t="shared" ref="BA5:BA20" si="22">LEN($AV5)</f>
        <v>0</v>
      </c>
      <c r="BB5" s="20">
        <f t="shared" ref="BB5:BB20" si="23">IF(OR($B5="",$C5="",$D5="",$E5="",$F5="",$L5="",$M5="",$N5="",$O5=""),0,1)</f>
        <v>1</v>
      </c>
      <c r="BC5" s="21" t="str">
        <f t="shared" ref="BC5:BC20" si="24">IF($F5="",0,IF(AND($L5=2027,$M5=2027),"R",IF(AND($L5=2027,$M5&gt;2027),"RH",IF(AND($L5&gt;2027,$M5&gt;2027),"H","x"))))</f>
        <v>H</v>
      </c>
      <c r="BD5" s="21">
        <f t="shared" ref="BD5:BD20" si="25">IF(OR(BC5="R",BC5="RH"),1,0)</f>
        <v>0</v>
      </c>
      <c r="BE5" s="21">
        <f>IF(AND($BC5="R",$O5&gt;0),1,IF(AND($BC5="H",$N5&gt;0),1,0))</f>
        <v>0</v>
      </c>
      <c r="BF5" s="21">
        <f>IF($AD5&lt;$N5,1,IF($AD5=$N5,0))</f>
        <v>0</v>
      </c>
      <c r="BG5" s="21" t="str">
        <f>IF($L5&gt;2027,"Nem rövidtávú a feladat.",IF($BF5=1,"Az I. ütem nem lehet forráshiányos!",IF($AD5&gt;$N5,"Többlet forrást jelölt meg az I.ütemnél! Kérjük, a többletet az 'Osszesito' fülön tüntesse fel!",IF($AD5=$N5,"A forrás egyenlő a költséggel (I.ütem).",0))))</f>
        <v>Nem rövidtávú a feladat.</v>
      </c>
      <c r="BH5" s="20">
        <f t="shared" ref="BH5:BH20" si="26">IF(AND($S5&lt;&gt;"",$T5&lt;&gt;"",$U5&lt;&gt;"",$V5&lt;&gt;"",$W5&lt;&gt;"",$X5&lt;&gt;"",$Y5&lt;&gt;"",$Z5&lt;&gt;"",$AA5&lt;&gt;"",$AB5&lt;&gt;"",$AC5&lt;&gt;""),1,0)</f>
        <v>1</v>
      </c>
      <c r="BI5" s="21">
        <f>IF(AND($BH5=1,$N5=$AD5),1,0)</f>
        <v>1</v>
      </c>
      <c r="BJ5" s="21">
        <f>IF($AR5&lt;$O5,1,0)</f>
        <v>1</v>
      </c>
      <c r="BK5" s="21">
        <f t="shared" ref="BK5:BK20" si="27">IF(AND($AG5&lt;&gt;"",$AH5&lt;&gt;"",$AI5&lt;&gt;"",$AJ5&lt;&gt;"",$AK5&lt;&gt;"",$AL5&lt;&gt;"",$AM5&lt;&gt;"",$AN5&lt;&gt;"",$AO5&lt;&gt;"",$AP5&lt;&gt;"",$AQ5&lt;&gt;""),1,0)</f>
        <v>1</v>
      </c>
      <c r="BL5" s="21">
        <f>IF(AND($BK5=1,$O5=$AR5),1,IF(AND($BK5=1,$O5&gt;$AR5,AS5="igen"),1,0))</f>
        <v>1</v>
      </c>
      <c r="BM5" s="21" t="str">
        <f>IF($M5&lt;2028,"Nem hosszútávú a feladat.",IF(AND($BJ5=1,$AS5="nem"),"Forráshiányos a feladat? Jelölje az AR-oszlopban!",IF(AND($BJ5=0,$AS5="igen"),"Forráshiányosnak jelölte a feladat az AR-oszlopban, de a forrás költség adatok alapnján nem az!",IF(AND($BJ5=1,$AS5="igen"),"Forráshiányos a feladat!",IF($AR5&gt;$O5,"Többlet forrást jelölt meg az II.ütemnél! Kérjük, a többletet az 'Osszesito' fülön tüntesse fel!",IF($AR5=$O5,"A forrás egyenlő a költséggel (II.ütem).",0))))))</f>
        <v>Forráshiányos a feladat!</v>
      </c>
      <c r="BN5" s="22">
        <f t="shared" ref="BN5:BN20" si="28">IF($M5&lt;2028,1,0)</f>
        <v>0</v>
      </c>
      <c r="BO5" s="21">
        <f t="shared" ref="BO5:BO20" si="29">IF($M5&gt;2027,1,0)</f>
        <v>1</v>
      </c>
      <c r="BP5" s="21">
        <f>IF(AND($BN5=1,$N5=0),1,0)</f>
        <v>0</v>
      </c>
      <c r="BQ5" s="21">
        <f>IF(AND($BO5=1,$O5=0),1,0)</f>
        <v>0</v>
      </c>
      <c r="BR5" s="21">
        <f>IF(AND($BC5="R",$N5=0,$BA5&gt;29),1,IF(AND($BC5="RH",$N5=0,$BA5&gt;29),1,0))</f>
        <v>0</v>
      </c>
      <c r="BS5" s="21">
        <f>IF($BO5=0,"Nincs hosszútávú terv!",IF(AND($BC5="H",$O5=0,$BA5=0),"Nullás a hosszútávú feladat és nincs hozzá indoklás!",IF(AND($BC5="RH",$O5=0,$BA5=0),"Nullás a hosszútávú feladat és nincs hozzá indoklás!",IF(AND($BC5="R",$O5=0,$BA5&lt;300),"Nullás a hosszútávú feladat és rövid hozzá az indoklás!",IF(AND($BC5="RH",$O5=0,$BA5&lt;300),"Nullás a hosszútávú feladat és rövid hozzá az indoklás!",0)))))</f>
        <v>0</v>
      </c>
      <c r="BT5" s="20">
        <f>IF(AND($BC5="R",$N5=0,$BA5&gt;29),1,IF(AND($BC5="RH",$N5=0,$BA5&gt;29),1,0))</f>
        <v>0</v>
      </c>
      <c r="BU5" s="21">
        <f>IF(AND($BC5="H",$O5=0,$BA5&gt;29),1,IF(AND($BC5="RH",$O5=0,$BA5&gt;29),1,0))</f>
        <v>0</v>
      </c>
      <c r="BV5" s="21">
        <f t="shared" ref="BV5:BV20" si="30">IF($B5="",0,1)</f>
        <v>1</v>
      </c>
      <c r="BW5" s="21">
        <f t="shared" ref="BW5:BW20" si="31">IF($C5="",0,1)</f>
        <v>1</v>
      </c>
      <c r="BX5" s="21">
        <f t="shared" ref="BX5:BX20" si="32">IF($D5="",0,1)</f>
        <v>1</v>
      </c>
      <c r="BY5" s="21">
        <f t="shared" ref="BY5:BY20" si="33">IF($E5="",0,1)</f>
        <v>1</v>
      </c>
      <c r="BZ5" s="21">
        <f t="shared" ref="BZ5:BZ20" si="34">IF($L5="",0,1)</f>
        <v>1</v>
      </c>
      <c r="CA5" s="21">
        <f t="shared" ref="CA5:CA20" si="35">IF($M5="",0,1)</f>
        <v>1</v>
      </c>
      <c r="CB5" s="21">
        <f t="shared" ref="CB5:CB20" si="36">IF($N5="",0,1)</f>
        <v>1</v>
      </c>
      <c r="CC5" s="21">
        <f t="shared" ref="CC5:CC20" si="37">IF($O5="",0,1)</f>
        <v>1</v>
      </c>
      <c r="CD5" s="21">
        <f t="shared" ref="CD5:CD20" si="38">IF($P5="",0,1)</f>
        <v>1</v>
      </c>
      <c r="CE5" s="21" t="str">
        <f t="shared" ref="CE5:CE20" si="39">IF(AND($BB5=0,$BV5=0),"Hiányos kitöltés! (B-oszlop üres)",IF(AND($BB5=0,$BW5=0),"Hiányos kitöltés! (C-oszlop üres)",IF(AND($BB5=0,$BX5=0),"Hiányos kitöltés! (D-oszlop üres)",IF(AND($BB5=0,$BY5=0),"Hiányos kitöltés! (E-oszlop üres)",IF(AND($BB5=0,$BZ5=0),"Hiányos kitöltés! (L-oszlop üres)",IF(AND($BB5=0,$CA5=0),"Hiányos kitöltés! (M-oszlop üres)",IF(AND($BB5=0,$CB5=0),"Hiányos kitöltés! (N-oszlop üres)",IF(AND($BB5=0,$CC5=0),"Hiányos kitöltés! (O-oszlop üres)",IF(AND($BB5=0,$BH5=0),"Hiányos kitöltés! (I.ütem forrása hiányos!","?")))))))))</f>
        <v>?</v>
      </c>
      <c r="CF5" s="21"/>
      <c r="CG5" s="21" t="str">
        <f>IF($BB5=0,$CE5,IF($BH5=0,"I. ütem forrása nincs kitöltve!",IF($BK5=0,"II. ütem forrása nincs kitöltve!",IF($BE5=1,"Költségek üteme nem megfelelő (az időtartam és a költség üteme eltér)!",IF(AND(BI5=0,$BB5=1,$BK5=1,$BE5=1),"Kötelező cellák kitöltve, de az I. ütem forrása hibás!",IF(AND(BK5=0,$BB5=1,$BK5=1,$BE5=1),"Kötelező cellák kitöltve, de a II. ütem forrása hibás!",IF(AND($BP5=1,$BA5&lt;30),"Nullás a rövidtávú feladat és rövid (hiányzik) a hozzá tartozó indoklás!",IF(AND($BQ5=1,$BA5&lt;30),"Nullás a hosszútávú feladat és rövid (hiányzik) a hozzá tartozó indoklás!",IF(AND(BO5=1,C5="1811_RENDKÍVÜLI"),"II. ütemre nem tervezhet Rendkívüli feladatot!",IF(BI5=0,AE5,IF(BL5=0,AT5,IF(AND(BD5=1,$P5&gt;$N5),"EM rendelet 2. melléklet terhére elszámolt költség nem lehet nagyobb az I. ütemre tervezett tényleges költségnél!",IF($AD5&gt;$N5,"Többlet forrást jelölt meg az I. ütemnél! Kérjük, a többletet az 'Osszesito' fülön tüntesse fel!",IF($AR5&gt;$O5,"Többlet forrást jelölt meg a II. ütemnél! Kérjük, a többletet az 'Osszesito' fülön tüntesse fel!","Kitöltés rendben!"))))))))))))))</f>
        <v>Kitöltés rendben!</v>
      </c>
      <c r="CH5" s="23">
        <f>IF(A5="Kitöltés rendben!",1,0)</f>
        <v>1</v>
      </c>
      <c r="CI5" s="22">
        <f>IF(AND($BC5="R",$CH5=1),1,IF(AND($BC5="RH",$CH5=1),1,0))</f>
        <v>0</v>
      </c>
      <c r="CJ5" s="21">
        <f>IF(AND($BC5="H",$CH5=1),1,IF(AND($BC5="RH",$CH5=1),1,0))</f>
        <v>1</v>
      </c>
    </row>
    <row r="6" spans="1:88" ht="330" x14ac:dyDescent="0.25">
      <c r="A6" s="11" t="str">
        <f>IF($G6="","Nincs VKR kiválasztva!",CG6)</f>
        <v>Kitöltés rendben!</v>
      </c>
      <c r="B6" s="12" t="s">
        <v>95</v>
      </c>
      <c r="C6" s="13" t="s">
        <v>96</v>
      </c>
      <c r="D6" s="14" t="s">
        <v>97</v>
      </c>
      <c r="E6" s="14" t="s">
        <v>84</v>
      </c>
      <c r="F6" s="15" t="str">
        <f>IF($G6="","Nincs VKR kiválasztva!",INDEX([1]Osszesito!$C:$C,MATCH($G6,[1]Osszesito!$D:$D,0)))</f>
        <v>21-21713-1-005-00-06</v>
      </c>
      <c r="G6" s="13" t="s">
        <v>85</v>
      </c>
      <c r="H6" s="15" t="str">
        <f>IF($D6="","",CONCATENATE($AZ6,"_",COUNTA($D$3:$D6),"_FSZV_2026"))</f>
        <v>4081_4_FSZV_2026</v>
      </c>
      <c r="I6" s="15" t="str">
        <f>IF($G6="","Nincs VKR kiválasztva!",INDEX([1]Osszesito!$G:$G,MATCH($F6,[1]Osszesito!$C:$C,0)))</f>
        <v>Sülysáp Város Önkormányzata, Kóka Község Önkormányzata, Mende Község Önkormányzata, Tápiószecső Nagyközség Önkormányzata, Úri Község Önkormányzata</v>
      </c>
      <c r="J6" s="15" t="str">
        <f>IF($G6="","Nincs VKR kiválasztva!",INDEX([1]Osszesito!$F:$F,MATCH($F6,[1]Osszesito!$C:$C,0)))</f>
        <v>Sülysáp, Kóka, Mende, Tápiószecső, Úri</v>
      </c>
      <c r="K6" s="16">
        <v>10000</v>
      </c>
      <c r="L6" s="12">
        <v>2028</v>
      </c>
      <c r="M6" s="12">
        <v>2028</v>
      </c>
      <c r="N6" s="17">
        <v>0</v>
      </c>
      <c r="O6" s="18">
        <v>10000</v>
      </c>
      <c r="P6" s="18">
        <v>0</v>
      </c>
      <c r="Q6" s="18"/>
      <c r="S6" s="18">
        <v>0</v>
      </c>
      <c r="T6" s="18">
        <v>0</v>
      </c>
      <c r="U6" s="18">
        <v>0</v>
      </c>
      <c r="V6" s="18">
        <v>0</v>
      </c>
      <c r="W6" s="18">
        <v>0</v>
      </c>
      <c r="X6" s="18">
        <v>0</v>
      </c>
      <c r="Y6" s="18">
        <v>0</v>
      </c>
      <c r="Z6" s="18">
        <v>0</v>
      </c>
      <c r="AA6" s="18">
        <v>0</v>
      </c>
      <c r="AB6" s="18">
        <v>0</v>
      </c>
      <c r="AC6" s="18">
        <v>0</v>
      </c>
      <c r="AD6" s="18">
        <f t="shared" si="0"/>
        <v>0</v>
      </c>
      <c r="AE6" s="16" t="str">
        <f t="shared" si="1"/>
        <v>Nem rövidtávú a feladat.</v>
      </c>
      <c r="AG6" s="18">
        <v>0</v>
      </c>
      <c r="AH6" s="18">
        <v>0</v>
      </c>
      <c r="AI6" s="18">
        <v>0</v>
      </c>
      <c r="AJ6" s="18">
        <v>0</v>
      </c>
      <c r="AK6" s="18">
        <v>0</v>
      </c>
      <c r="AL6" s="18">
        <v>0</v>
      </c>
      <c r="AM6" s="18">
        <v>0</v>
      </c>
      <c r="AN6" s="18">
        <v>0</v>
      </c>
      <c r="AO6" s="18">
        <v>0</v>
      </c>
      <c r="AP6" s="18">
        <v>0</v>
      </c>
      <c r="AQ6" s="18">
        <v>0</v>
      </c>
      <c r="AR6" s="18">
        <f t="shared" si="2"/>
        <v>0</v>
      </c>
      <c r="AS6" s="16" t="s">
        <v>86</v>
      </c>
      <c r="AT6" s="13" t="str">
        <f t="shared" si="3"/>
        <v>Forráshiányos a feladat!</v>
      </c>
      <c r="AU6" s="19"/>
      <c r="AW6" s="14"/>
      <c r="AX6" s="14"/>
      <c r="AZ6" s="20">
        <f>IF($D6="","",INDEX([1]Osszesito!$E:$E,MATCH($F6,[1]Osszesito!$C:$C,0)))</f>
        <v>4081</v>
      </c>
      <c r="BA6" s="20">
        <f t="shared" si="22"/>
        <v>0</v>
      </c>
      <c r="BB6" s="20">
        <f t="shared" si="23"/>
        <v>1</v>
      </c>
      <c r="BC6" s="21" t="str">
        <f t="shared" si="24"/>
        <v>H</v>
      </c>
      <c r="BD6" s="21">
        <f t="shared" si="25"/>
        <v>0</v>
      </c>
      <c r="BE6" s="21">
        <f>IF(AND($BC6="R",$O6&gt;0),1,IF(AND($BC6="H",$N6&gt;0),1,0))</f>
        <v>0</v>
      </c>
      <c r="BF6" s="21">
        <f>IF($AD6&lt;$N6,1,IF($AD6=$N6,0))</f>
        <v>0</v>
      </c>
      <c r="BG6" s="21" t="str">
        <f>IF($L6&gt;2027,"Nem rövidtávú a feladat.",IF($BF6=1,"Az I. ütem nem lehet forráshiányos!",IF($AD6&gt;$N6,"Többlet forrást jelölt meg az I.ütemnél! Kérjük, a többletet az 'Osszesito' fülön tüntesse fel!",IF($AD6=$N6,"A forrás egyenlő a költséggel (I.ütem).",0))))</f>
        <v>Nem rövidtávú a feladat.</v>
      </c>
      <c r="BH6" s="20">
        <f t="shared" si="26"/>
        <v>1</v>
      </c>
      <c r="BI6" s="21">
        <f>IF(AND($BH6=1,$N6=$AD6),1,0)</f>
        <v>1</v>
      </c>
      <c r="BJ6" s="21">
        <f>IF($AR6&lt;$O6,1,0)</f>
        <v>1</v>
      </c>
      <c r="BK6" s="21">
        <f t="shared" si="27"/>
        <v>1</v>
      </c>
      <c r="BL6" s="21">
        <f>IF(AND($BK6=1,$O6=$AR6),1,IF(AND($BK6=1,$O6&gt;$AR6,AS6="igen"),1,0))</f>
        <v>1</v>
      </c>
      <c r="BM6" s="21" t="str">
        <f>IF($M6&lt;2028,"Nem hosszútávú a feladat.",IF(AND($BJ6=1,$AS6="nem"),"Forráshiányos a feladat? Jelölje az AR-oszlopban!",IF(AND($BJ6=0,$AS6="igen"),"Forráshiányosnak jelölte a feladat az AR-oszlopban, de a forrás költség adatok alapnján nem az!",IF(AND($BJ6=1,$AS6="igen"),"Forráshiányos a feladat!",IF($AR6&gt;$O6,"Többlet forrást jelölt meg az II.ütemnél! Kérjük, a többletet az 'Osszesito' fülön tüntesse fel!",IF($AR6=$O6,"A forrás egyenlő a költséggel (II.ütem).",0))))))</f>
        <v>Forráshiányos a feladat!</v>
      </c>
      <c r="BN6" s="22">
        <f t="shared" si="28"/>
        <v>0</v>
      </c>
      <c r="BO6" s="21">
        <f t="shared" si="29"/>
        <v>1</v>
      </c>
      <c r="BP6" s="21">
        <f>IF(AND($BN6=1,$N6=0),1,0)</f>
        <v>0</v>
      </c>
      <c r="BQ6" s="21">
        <f>IF(AND($BO6=1,$O6=0),1,0)</f>
        <v>0</v>
      </c>
      <c r="BR6" s="21">
        <f>IF(AND($BC6="R",$N6=0,$BA6&gt;29),1,IF(AND($BC6="RH",$N6=0,$BA6&gt;29),1,0))</f>
        <v>0</v>
      </c>
      <c r="BS6" s="21">
        <f>IF($BO6=0,"Nincs hosszútávú terv!",IF(AND($BC6="H",$O6=0,$BA6=0),"Nullás a hosszútávú feladat és nincs hozzá indoklás!",IF(AND($BC6="RH",$O6=0,$BA6=0),"Nullás a hosszútávú feladat és nincs hozzá indoklás!",IF(AND($BC6="R",$O6=0,$BA6&lt;300),"Nullás a hosszútávú feladat és rövid hozzá az indoklás!",IF(AND($BC6="RH",$O6=0,$BA6&lt;300),"Nullás a hosszútávú feladat és rövid hozzá az indoklás!",0)))))</f>
        <v>0</v>
      </c>
      <c r="BT6" s="20">
        <f>IF(AND($BC6="R",$N6=0,$BA6&gt;29),1,IF(AND($BC6="RH",$N6=0,$BA6&gt;29),1,0))</f>
        <v>0</v>
      </c>
      <c r="BU6" s="21">
        <f>IF(AND($BC6="H",$O6=0,$BA6&gt;29),1,IF(AND($BC6="RH",$O6=0,$BA6&gt;29),1,0))</f>
        <v>0</v>
      </c>
      <c r="BV6" s="21">
        <f t="shared" si="30"/>
        <v>1</v>
      </c>
      <c r="BW6" s="21">
        <f t="shared" si="31"/>
        <v>1</v>
      </c>
      <c r="BX6" s="21">
        <f t="shared" si="32"/>
        <v>1</v>
      </c>
      <c r="BY6" s="21">
        <f t="shared" si="33"/>
        <v>1</v>
      </c>
      <c r="BZ6" s="21">
        <f t="shared" si="34"/>
        <v>1</v>
      </c>
      <c r="CA6" s="21">
        <f t="shared" si="35"/>
        <v>1</v>
      </c>
      <c r="CB6" s="21">
        <f t="shared" si="36"/>
        <v>1</v>
      </c>
      <c r="CC6" s="21">
        <f t="shared" si="37"/>
        <v>1</v>
      </c>
      <c r="CD6" s="21">
        <f t="shared" si="38"/>
        <v>1</v>
      </c>
      <c r="CE6" s="21" t="str">
        <f t="shared" si="39"/>
        <v>?</v>
      </c>
      <c r="CF6" s="21"/>
      <c r="CG6" s="21" t="str">
        <f>IF($BB6=0,$CE6,IF($BH6=0,"I. ütem forrása nincs kitöltve!",IF($BK6=0,"II. ütem forrása nincs kitöltve!",IF($BE6=1,"Költségek üteme nem megfelelő (az időtartam és a költség üteme eltér)!",IF(AND(BI6=0,$BB6=1,$BK6=1,$BE6=1),"Kötelező cellák kitöltve, de az I. ütem forrása hibás!",IF(AND(BK6=0,$BB6=1,$BK6=1,$BE6=1),"Kötelező cellák kitöltve, de a II. ütem forrása hibás!",IF(AND($BP6=1,$BA6&lt;30),"Nullás a rövidtávú feladat és rövid (hiányzik) a hozzá tartozó indoklás!",IF(AND($BQ6=1,$BA6&lt;30),"Nullás a hosszútávú feladat és rövid (hiányzik) a hozzá tartozó indoklás!",IF(AND(BO6=1,C6="1811_RENDKÍVÜLI"),"II. ütemre nem tervezhet Rendkívüli feladatot!",IF(BI6=0,AE6,IF(BL6=0,AT6,IF(AND(BD6=1,$P6&gt;$N6),"EM rendelet 2. melléklet terhére elszámolt költség nem lehet nagyobb az I. ütemre tervezett tényleges költségnél!",IF($AD6&gt;$N6,"Többlet forrást jelölt meg az I. ütemnél! Kérjük, a többletet az 'Osszesito' fülön tüntesse fel!",IF($AR6&gt;$O6,"Többlet forrást jelölt meg a II. ütemnél! Kérjük, a többletet az 'Osszesito' fülön tüntesse fel!","Kitöltés rendben!"))))))))))))))</f>
        <v>Kitöltés rendben!</v>
      </c>
      <c r="CH6" s="23">
        <f>IF(A6="Kitöltés rendben!",1,0)</f>
        <v>1</v>
      </c>
      <c r="CI6" s="22">
        <f>IF(AND($BC6="R",$CH6=1),1,IF(AND($BC6="RH",$CH6=1),1,0))</f>
        <v>0</v>
      </c>
      <c r="CJ6" s="21">
        <f>IF(AND($BC6="H",$CH6=1),1,IF(AND($BC6="RH",$CH6=1),1,0))</f>
        <v>1</v>
      </c>
    </row>
    <row r="7" spans="1:88" ht="330" x14ac:dyDescent="0.25">
      <c r="A7" s="11" t="str">
        <f>IF($G7="","Nincs VKR kiválasztva!",CG7)</f>
        <v>Kitöltés rendben!</v>
      </c>
      <c r="B7" s="12" t="s">
        <v>98</v>
      </c>
      <c r="C7" s="13" t="s">
        <v>93</v>
      </c>
      <c r="D7" s="14" t="s">
        <v>99</v>
      </c>
      <c r="E7" s="14" t="s">
        <v>84</v>
      </c>
      <c r="F7" s="15" t="str">
        <f>IF($G7="","Nincs VKR kiválasztva!",INDEX([1]Osszesito!$C:$C,MATCH($G7,[1]Osszesito!$D:$D,0)))</f>
        <v>21-21713-1-005-00-06</v>
      </c>
      <c r="G7" s="13" t="s">
        <v>85</v>
      </c>
      <c r="H7" s="15" t="str">
        <f>IF($D7="","",CONCATENATE($AZ7,"_",COUNTA($D$3:$D7),"_FSZV_2026"))</f>
        <v>4081_5_FSZV_2026</v>
      </c>
      <c r="I7" s="15" t="str">
        <f>IF($G7="","Nincs VKR kiválasztva!",INDEX([1]Osszesito!$G:$G,MATCH($F7,[1]Osszesito!$C:$C,0)))</f>
        <v>Sülysáp Város Önkormányzata, Kóka Község Önkormányzata, Mende Község Önkormányzata, Tápiószecső Nagyközség Önkormányzata, Úri Község Önkormányzata</v>
      </c>
      <c r="J7" s="15" t="str">
        <f>IF($G7="","Nincs VKR kiválasztva!",INDEX([1]Osszesito!$F:$F,MATCH($F7,[1]Osszesito!$C:$C,0)))</f>
        <v>Sülysáp, Kóka, Mende, Tápiószecső, Úri</v>
      </c>
      <c r="K7" s="16">
        <v>30000</v>
      </c>
      <c r="L7" s="12">
        <v>2028</v>
      </c>
      <c r="M7" s="12">
        <v>2028</v>
      </c>
      <c r="N7" s="17">
        <v>0</v>
      </c>
      <c r="O7" s="18">
        <v>30000</v>
      </c>
      <c r="P7" s="18">
        <v>0</v>
      </c>
      <c r="Q7" s="18"/>
      <c r="S7" s="18">
        <v>0</v>
      </c>
      <c r="T7" s="18">
        <v>0</v>
      </c>
      <c r="U7" s="18">
        <v>0</v>
      </c>
      <c r="V7" s="18">
        <v>0</v>
      </c>
      <c r="W7" s="18">
        <v>0</v>
      </c>
      <c r="X7" s="18">
        <v>0</v>
      </c>
      <c r="Y7" s="18">
        <v>0</v>
      </c>
      <c r="Z7" s="18">
        <v>0</v>
      </c>
      <c r="AA7" s="18">
        <v>0</v>
      </c>
      <c r="AB7" s="18">
        <v>0</v>
      </c>
      <c r="AC7" s="18">
        <v>0</v>
      </c>
      <c r="AD7" s="18">
        <f t="shared" si="0"/>
        <v>0</v>
      </c>
      <c r="AE7" s="16" t="str">
        <f t="shared" si="1"/>
        <v>Nem rövidtávú a feladat.</v>
      </c>
      <c r="AG7" s="18">
        <v>0</v>
      </c>
      <c r="AH7" s="18">
        <v>0</v>
      </c>
      <c r="AI7" s="18">
        <v>0</v>
      </c>
      <c r="AJ7" s="18">
        <v>0</v>
      </c>
      <c r="AK7" s="18">
        <v>0</v>
      </c>
      <c r="AL7" s="18">
        <v>0</v>
      </c>
      <c r="AM7" s="18">
        <v>0</v>
      </c>
      <c r="AN7" s="18">
        <v>0</v>
      </c>
      <c r="AO7" s="18">
        <v>0</v>
      </c>
      <c r="AP7" s="18">
        <v>0</v>
      </c>
      <c r="AQ7" s="18">
        <v>0</v>
      </c>
      <c r="AR7" s="18">
        <f t="shared" si="2"/>
        <v>0</v>
      </c>
      <c r="AS7" s="16" t="s">
        <v>86</v>
      </c>
      <c r="AT7" s="13" t="str">
        <f t="shared" si="3"/>
        <v>Forráshiányos a feladat!</v>
      </c>
      <c r="AU7" s="19"/>
      <c r="AW7" s="14"/>
      <c r="AX7" s="14"/>
      <c r="AZ7" s="20">
        <f>IF($D7="","",INDEX([1]Osszesito!$E:$E,MATCH($F7,[1]Osszesito!$C:$C,0)))</f>
        <v>4081</v>
      </c>
      <c r="BA7" s="20">
        <f t="shared" si="22"/>
        <v>0</v>
      </c>
      <c r="BB7" s="20">
        <f t="shared" si="23"/>
        <v>1</v>
      </c>
      <c r="BC7" s="21" t="str">
        <f t="shared" si="24"/>
        <v>H</v>
      </c>
      <c r="BD7" s="21">
        <f t="shared" si="25"/>
        <v>0</v>
      </c>
      <c r="BE7" s="21">
        <f>IF(AND($BC7="R",$O7&gt;0),1,IF(AND($BC7="H",$N7&gt;0),1,0))</f>
        <v>0</v>
      </c>
      <c r="BF7" s="21">
        <f>IF($AD7&lt;$N7,1,IF($AD7=$N7,0))</f>
        <v>0</v>
      </c>
      <c r="BG7" s="21" t="str">
        <f>IF($L7&gt;2027,"Nem rövidtávú a feladat.",IF($BF7=1,"Az I. ütem nem lehet forráshiányos!",IF($AD7&gt;$N7,"Többlet forrást jelölt meg az I.ütemnél! Kérjük, a többletet az 'Osszesito' fülön tüntesse fel!",IF($AD7=$N7,"A forrás egyenlő a költséggel (I.ütem).",0))))</f>
        <v>Nem rövidtávú a feladat.</v>
      </c>
      <c r="BH7" s="20">
        <f t="shared" si="26"/>
        <v>1</v>
      </c>
      <c r="BI7" s="21">
        <f>IF(AND($BH7=1,$N7=$AD7),1,0)</f>
        <v>1</v>
      </c>
      <c r="BJ7" s="21">
        <f>IF($AR7&lt;$O7,1,0)</f>
        <v>1</v>
      </c>
      <c r="BK7" s="21">
        <f t="shared" si="27"/>
        <v>1</v>
      </c>
      <c r="BL7" s="21">
        <f>IF(AND($BK7=1,$O7=$AR7),1,IF(AND($BK7=1,$O7&gt;$AR7,AS7="igen"),1,0))</f>
        <v>1</v>
      </c>
      <c r="BM7" s="21" t="str">
        <f>IF($M7&lt;2028,"Nem hosszútávú a feladat.",IF(AND($BJ7=1,$AS7="nem"),"Forráshiányos a feladat? Jelölje az AR-oszlopban!",IF(AND($BJ7=0,$AS7="igen"),"Forráshiányosnak jelölte a feladat az AR-oszlopban, de a forrás költség adatok alapnján nem az!",IF(AND($BJ7=1,$AS7="igen"),"Forráshiányos a feladat!",IF($AR7&gt;$O7,"Többlet forrást jelölt meg az II.ütemnél! Kérjük, a többletet az 'Osszesito' fülön tüntesse fel!",IF($AR7=$O7,"A forrás egyenlő a költséggel (II.ütem).",0))))))</f>
        <v>Forráshiányos a feladat!</v>
      </c>
      <c r="BN7" s="22">
        <f t="shared" si="28"/>
        <v>0</v>
      </c>
      <c r="BO7" s="21">
        <f t="shared" si="29"/>
        <v>1</v>
      </c>
      <c r="BP7" s="21">
        <f>IF(AND($BN7=1,$N7=0),1,0)</f>
        <v>0</v>
      </c>
      <c r="BQ7" s="21">
        <f>IF(AND($BO7=1,$O7=0),1,0)</f>
        <v>0</v>
      </c>
      <c r="BR7" s="21">
        <f>IF(AND($BC7="R",$N7=0,$BA7&gt;29),1,IF(AND($BC7="RH",$N7=0,$BA7&gt;29),1,0))</f>
        <v>0</v>
      </c>
      <c r="BS7" s="21">
        <f>IF($BO7=0,"Nincs hosszútávú terv!",IF(AND($BC7="H",$O7=0,$BA7=0),"Nullás a hosszútávú feladat és nincs hozzá indoklás!",IF(AND($BC7="RH",$O7=0,$BA7=0),"Nullás a hosszútávú feladat és nincs hozzá indoklás!",IF(AND($BC7="R",$O7=0,$BA7&lt;300),"Nullás a hosszútávú feladat és rövid hozzá az indoklás!",IF(AND($BC7="RH",$O7=0,$BA7&lt;300),"Nullás a hosszútávú feladat és rövid hozzá az indoklás!",0)))))</f>
        <v>0</v>
      </c>
      <c r="BT7" s="20">
        <f>IF(AND($BC7="R",$N7=0,$BA7&gt;29),1,IF(AND($BC7="RH",$N7=0,$BA7&gt;29),1,0))</f>
        <v>0</v>
      </c>
      <c r="BU7" s="21">
        <f>IF(AND($BC7="H",$O7=0,$BA7&gt;29),1,IF(AND($BC7="RH",$O7=0,$BA7&gt;29),1,0))</f>
        <v>0</v>
      </c>
      <c r="BV7" s="21">
        <f t="shared" si="30"/>
        <v>1</v>
      </c>
      <c r="BW7" s="21">
        <f t="shared" si="31"/>
        <v>1</v>
      </c>
      <c r="BX7" s="21">
        <f t="shared" si="32"/>
        <v>1</v>
      </c>
      <c r="BY7" s="21">
        <f t="shared" si="33"/>
        <v>1</v>
      </c>
      <c r="BZ7" s="21">
        <f t="shared" si="34"/>
        <v>1</v>
      </c>
      <c r="CA7" s="21">
        <f t="shared" si="35"/>
        <v>1</v>
      </c>
      <c r="CB7" s="21">
        <f t="shared" si="36"/>
        <v>1</v>
      </c>
      <c r="CC7" s="21">
        <f t="shared" si="37"/>
        <v>1</v>
      </c>
      <c r="CD7" s="21">
        <f t="shared" si="38"/>
        <v>1</v>
      </c>
      <c r="CE7" s="21" t="str">
        <f t="shared" si="39"/>
        <v>?</v>
      </c>
      <c r="CF7" s="21"/>
      <c r="CG7" s="21" t="str">
        <f>IF($BB7=0,$CE7,IF($BH7=0,"I. ütem forrása nincs kitöltve!",IF($BK7=0,"II. ütem forrása nincs kitöltve!",IF($BE7=1,"Költségek üteme nem megfelelő (az időtartam és a költség üteme eltér)!",IF(AND(BI7=0,$BB7=1,$BK7=1,$BE7=1),"Kötelező cellák kitöltve, de az I. ütem forrása hibás!",IF(AND(BK7=0,$BB7=1,$BK7=1,$BE7=1),"Kötelező cellák kitöltve, de a II. ütem forrása hibás!",IF(AND($BP7=1,$BA7&lt;30),"Nullás a rövidtávú feladat és rövid (hiányzik) a hozzá tartozó indoklás!",IF(AND($BQ7=1,$BA7&lt;30),"Nullás a hosszútávú feladat és rövid (hiányzik) a hozzá tartozó indoklás!",IF(AND(BO7=1,C7="1811_RENDKÍVÜLI"),"II. ütemre nem tervezhet Rendkívüli feladatot!",IF(BI7=0,AE7,IF(BL7=0,AT7,IF(AND(BD7=1,$P7&gt;$N7),"EM rendelet 2. melléklet terhére elszámolt költség nem lehet nagyobb az I. ütemre tervezett tényleges költségnél!",IF($AD7&gt;$N7,"Többlet forrást jelölt meg az I. ütemnél! Kérjük, a többletet az 'Osszesito' fülön tüntesse fel!",IF($AR7&gt;$O7,"Többlet forrást jelölt meg a II. ütemnél! Kérjük, a többletet az 'Osszesito' fülön tüntesse fel!","Kitöltés rendben!"))))))))))))))</f>
        <v>Kitöltés rendben!</v>
      </c>
      <c r="CH7" s="23">
        <f>IF(A7="Kitöltés rendben!",1,0)</f>
        <v>1</v>
      </c>
      <c r="CI7" s="22">
        <f>IF(AND($BC7="R",$CH7=1),1,IF(AND($BC7="RH",$CH7=1),1,0))</f>
        <v>0</v>
      </c>
      <c r="CJ7" s="21">
        <f>IF(AND($BC7="H",$CH7=1),1,IF(AND($BC7="RH",$CH7=1),1,0))</f>
        <v>1</v>
      </c>
    </row>
    <row r="8" spans="1:88" ht="330" x14ac:dyDescent="0.25">
      <c r="A8" s="11" t="str">
        <f>IF($G8="","Nincs VKR kiválasztva!",CG8)</f>
        <v>Kitöltés rendben!</v>
      </c>
      <c r="B8" s="12" t="s">
        <v>100</v>
      </c>
      <c r="C8" s="13" t="s">
        <v>93</v>
      </c>
      <c r="D8" s="14" t="s">
        <v>101</v>
      </c>
      <c r="E8" s="14" t="s">
        <v>84</v>
      </c>
      <c r="F8" s="15" t="str">
        <f>IF($G8="","Nincs VKR kiválasztva!",INDEX([1]Osszesito!$C:$C,MATCH($G8,[1]Osszesito!$D:$D,0)))</f>
        <v>21-21713-1-005-00-06</v>
      </c>
      <c r="G8" s="13" t="s">
        <v>85</v>
      </c>
      <c r="H8" s="15" t="str">
        <f>IF($D8="","",CONCATENATE($AZ8,"_",COUNTA($D$3:$D8),"_FSZV_2026"))</f>
        <v>4081_6_FSZV_2026</v>
      </c>
      <c r="I8" s="15" t="str">
        <f>IF($G8="","Nincs VKR kiválasztva!",INDEX([1]Osszesito!$G:$G,MATCH($F8,[1]Osszesito!$C:$C,0)))</f>
        <v>Sülysáp Város Önkormányzata, Kóka Község Önkormányzata, Mende Község Önkormányzata, Tápiószecső Nagyközség Önkormányzata, Úri Község Önkormányzata</v>
      </c>
      <c r="J8" s="15" t="str">
        <f>IF($G8="","Nincs VKR kiválasztva!",INDEX([1]Osszesito!$F:$F,MATCH($F8,[1]Osszesito!$C:$C,0)))</f>
        <v>Sülysáp, Kóka, Mende, Tápiószecső, Úri</v>
      </c>
      <c r="K8" s="16">
        <v>10000</v>
      </c>
      <c r="L8" s="12">
        <v>2028</v>
      </c>
      <c r="M8" s="12">
        <v>2028</v>
      </c>
      <c r="N8" s="17">
        <v>0</v>
      </c>
      <c r="O8" s="18">
        <v>10000</v>
      </c>
      <c r="P8" s="18">
        <v>0</v>
      </c>
      <c r="Q8" s="18"/>
      <c r="S8" s="18">
        <v>0</v>
      </c>
      <c r="T8" s="18">
        <v>0</v>
      </c>
      <c r="U8" s="18">
        <v>0</v>
      </c>
      <c r="V8" s="18">
        <v>0</v>
      </c>
      <c r="W8" s="18">
        <v>0</v>
      </c>
      <c r="X8" s="18">
        <v>0</v>
      </c>
      <c r="Y8" s="18">
        <v>0</v>
      </c>
      <c r="Z8" s="18">
        <v>0</v>
      </c>
      <c r="AA8" s="18">
        <v>0</v>
      </c>
      <c r="AB8" s="18">
        <v>0</v>
      </c>
      <c r="AC8" s="18">
        <v>0</v>
      </c>
      <c r="AD8" s="18">
        <f t="shared" si="0"/>
        <v>0</v>
      </c>
      <c r="AE8" s="16" t="str">
        <f t="shared" si="1"/>
        <v>Nem rövidtávú a feladat.</v>
      </c>
      <c r="AG8" s="18">
        <v>0</v>
      </c>
      <c r="AH8" s="18">
        <v>0</v>
      </c>
      <c r="AI8" s="18">
        <v>0</v>
      </c>
      <c r="AJ8" s="18">
        <v>0</v>
      </c>
      <c r="AK8" s="18">
        <v>0</v>
      </c>
      <c r="AL8" s="18">
        <v>0</v>
      </c>
      <c r="AM8" s="18">
        <v>0</v>
      </c>
      <c r="AN8" s="18">
        <v>0</v>
      </c>
      <c r="AO8" s="18">
        <v>0</v>
      </c>
      <c r="AP8" s="18">
        <v>0</v>
      </c>
      <c r="AQ8" s="18">
        <v>0</v>
      </c>
      <c r="AR8" s="18">
        <f t="shared" si="2"/>
        <v>0</v>
      </c>
      <c r="AS8" s="16" t="s">
        <v>86</v>
      </c>
      <c r="AT8" s="13" t="str">
        <f t="shared" si="3"/>
        <v>Forráshiányos a feladat!</v>
      </c>
      <c r="AU8" s="19"/>
      <c r="AW8" s="14"/>
      <c r="AX8" s="14"/>
      <c r="AZ8" s="20">
        <f>IF($D8="","",INDEX([1]Osszesito!$E:$E,MATCH($F8,[1]Osszesito!$C:$C,0)))</f>
        <v>4081</v>
      </c>
      <c r="BA8" s="20">
        <f t="shared" si="22"/>
        <v>0</v>
      </c>
      <c r="BB8" s="20">
        <f t="shared" si="23"/>
        <v>1</v>
      </c>
      <c r="BC8" s="21" t="str">
        <f t="shared" si="24"/>
        <v>H</v>
      </c>
      <c r="BD8" s="21">
        <f t="shared" si="25"/>
        <v>0</v>
      </c>
      <c r="BE8" s="21">
        <f>IF(AND($BC8="R",$O8&gt;0),1,IF(AND($BC8="H",$N8&gt;0),1,0))</f>
        <v>0</v>
      </c>
      <c r="BF8" s="21">
        <f>IF($AD8&lt;$N8,1,IF($AD8=$N8,0))</f>
        <v>0</v>
      </c>
      <c r="BG8" s="21" t="str">
        <f>IF($L8&gt;2027,"Nem rövidtávú a feladat.",IF($BF8=1,"Az I. ütem nem lehet forráshiányos!",IF($AD8&gt;$N8,"Többlet forrást jelölt meg az I.ütemnél! Kérjük, a többletet az 'Osszesito' fülön tüntesse fel!",IF($AD8=$N8,"A forrás egyenlő a költséggel (I.ütem).",0))))</f>
        <v>Nem rövidtávú a feladat.</v>
      </c>
      <c r="BH8" s="20">
        <f t="shared" si="26"/>
        <v>1</v>
      </c>
      <c r="BI8" s="21">
        <f>IF(AND($BH8=1,$N8=$AD8),1,0)</f>
        <v>1</v>
      </c>
      <c r="BJ8" s="21">
        <f>IF($AR8&lt;$O8,1,0)</f>
        <v>1</v>
      </c>
      <c r="BK8" s="21">
        <f t="shared" si="27"/>
        <v>1</v>
      </c>
      <c r="BL8" s="21">
        <f>IF(AND($BK8=1,$O8=$AR8),1,IF(AND($BK8=1,$O8&gt;$AR8,AS8="igen"),1,0))</f>
        <v>1</v>
      </c>
      <c r="BM8" s="21" t="str">
        <f>IF($M8&lt;2028,"Nem hosszútávú a feladat.",IF(AND($BJ8=1,$AS8="nem"),"Forráshiányos a feladat? Jelölje az AR-oszlopban!",IF(AND($BJ8=0,$AS8="igen"),"Forráshiányosnak jelölte a feladat az AR-oszlopban, de a forrás költség adatok alapnján nem az!",IF(AND($BJ8=1,$AS8="igen"),"Forráshiányos a feladat!",IF($AR8&gt;$O8,"Többlet forrást jelölt meg az II.ütemnél! Kérjük, a többletet az 'Osszesito' fülön tüntesse fel!",IF($AR8=$O8,"A forrás egyenlő a költséggel (II.ütem).",0))))))</f>
        <v>Forráshiányos a feladat!</v>
      </c>
      <c r="BN8" s="22">
        <f t="shared" si="28"/>
        <v>0</v>
      </c>
      <c r="BO8" s="21">
        <f t="shared" si="29"/>
        <v>1</v>
      </c>
      <c r="BP8" s="21">
        <f>IF(AND($BN8=1,$N8=0),1,0)</f>
        <v>0</v>
      </c>
      <c r="BQ8" s="21">
        <f>IF(AND($BO8=1,$O8=0),1,0)</f>
        <v>0</v>
      </c>
      <c r="BR8" s="21">
        <f>IF(AND($BC8="R",$N8=0,$BA8&gt;29),1,IF(AND($BC8="RH",$N8=0,$BA8&gt;29),1,0))</f>
        <v>0</v>
      </c>
      <c r="BS8" s="21">
        <f>IF($BO8=0,"Nincs hosszútávú terv!",IF(AND($BC8="H",$O8=0,$BA8=0),"Nullás a hosszútávú feladat és nincs hozzá indoklás!",IF(AND($BC8="RH",$O8=0,$BA8=0),"Nullás a hosszútávú feladat és nincs hozzá indoklás!",IF(AND($BC8="R",$O8=0,$BA8&lt;300),"Nullás a hosszútávú feladat és rövid hozzá az indoklás!",IF(AND($BC8="RH",$O8=0,$BA8&lt;300),"Nullás a hosszútávú feladat és rövid hozzá az indoklás!",0)))))</f>
        <v>0</v>
      </c>
      <c r="BT8" s="20">
        <f>IF(AND($BC8="R",$N8=0,$BA8&gt;29),1,IF(AND($BC8="RH",$N8=0,$BA8&gt;29),1,0))</f>
        <v>0</v>
      </c>
      <c r="BU8" s="21">
        <f>IF(AND($BC8="H",$O8=0,$BA8&gt;29),1,IF(AND($BC8="RH",$O8=0,$BA8&gt;29),1,0))</f>
        <v>0</v>
      </c>
      <c r="BV8" s="21">
        <f t="shared" si="30"/>
        <v>1</v>
      </c>
      <c r="BW8" s="21">
        <f t="shared" si="31"/>
        <v>1</v>
      </c>
      <c r="BX8" s="21">
        <f t="shared" si="32"/>
        <v>1</v>
      </c>
      <c r="BY8" s="21">
        <f t="shared" si="33"/>
        <v>1</v>
      </c>
      <c r="BZ8" s="21">
        <f t="shared" si="34"/>
        <v>1</v>
      </c>
      <c r="CA8" s="21">
        <f t="shared" si="35"/>
        <v>1</v>
      </c>
      <c r="CB8" s="21">
        <f t="shared" si="36"/>
        <v>1</v>
      </c>
      <c r="CC8" s="21">
        <f t="shared" si="37"/>
        <v>1</v>
      </c>
      <c r="CD8" s="21">
        <f t="shared" si="38"/>
        <v>1</v>
      </c>
      <c r="CE8" s="21" t="str">
        <f t="shared" si="39"/>
        <v>?</v>
      </c>
      <c r="CF8" s="21"/>
      <c r="CG8" s="21" t="str">
        <f>IF($BB8=0,$CE8,IF($BH8=0,"I. ütem forrása nincs kitöltve!",IF($BK8=0,"II. ütem forrása nincs kitöltve!",IF($BE8=1,"Költségek üteme nem megfelelő (az időtartam és a költség üteme eltér)!",IF(AND(BI8=0,$BB8=1,$BK8=1,$BE8=1),"Kötelező cellák kitöltve, de az I. ütem forrása hibás!",IF(AND(BK8=0,$BB8=1,$BK8=1,$BE8=1),"Kötelező cellák kitöltve, de a II. ütem forrása hibás!",IF(AND($BP8=1,$BA8&lt;30),"Nullás a rövidtávú feladat és rövid (hiányzik) a hozzá tartozó indoklás!",IF(AND($BQ8=1,$BA8&lt;30),"Nullás a hosszútávú feladat és rövid (hiányzik) a hozzá tartozó indoklás!",IF(AND(BO8=1,C8="1811_RENDKÍVÜLI"),"II. ütemre nem tervezhet Rendkívüli feladatot!",IF(BI8=0,AE8,IF(BL8=0,AT8,IF(AND(BD8=1,$P8&gt;$N8),"EM rendelet 2. melléklet terhére elszámolt költség nem lehet nagyobb az I. ütemre tervezett tényleges költségnél!",IF($AD8&gt;$N8,"Többlet forrást jelölt meg az I. ütemnél! Kérjük, a többletet az 'Osszesito' fülön tüntesse fel!",IF($AR8&gt;$O8,"Többlet forrást jelölt meg a II. ütemnél! Kérjük, a többletet az 'Osszesito' fülön tüntesse fel!","Kitöltés rendben!"))))))))))))))</f>
        <v>Kitöltés rendben!</v>
      </c>
      <c r="CH8" s="23">
        <f>IF(A8="Kitöltés rendben!",1,0)</f>
        <v>1</v>
      </c>
      <c r="CI8" s="22">
        <f>IF(AND($BC8="R",$CH8=1),1,IF(AND($BC8="RH",$CH8=1),1,0))</f>
        <v>0</v>
      </c>
      <c r="CJ8" s="21">
        <f>IF(AND($BC8="H",$CH8=1),1,IF(AND($BC8="RH",$CH8=1),1,0))</f>
        <v>1</v>
      </c>
    </row>
    <row r="9" spans="1:88" ht="330" x14ac:dyDescent="0.25">
      <c r="A9" s="11" t="str">
        <f>IF($G9="","Nincs VKR kiválasztva!",CG9)</f>
        <v>Kitöltés rendben!</v>
      </c>
      <c r="B9" s="12" t="s">
        <v>102</v>
      </c>
      <c r="C9" s="13" t="s">
        <v>93</v>
      </c>
      <c r="D9" s="14" t="s">
        <v>103</v>
      </c>
      <c r="E9" s="14" t="s">
        <v>84</v>
      </c>
      <c r="F9" s="15" t="str">
        <f>IF($G9="","Nincs VKR kiválasztva!",INDEX([1]Osszesito!$C:$C,MATCH($G9,[1]Osszesito!$D:$D,0)))</f>
        <v>21-21713-1-005-00-06</v>
      </c>
      <c r="G9" s="13" t="s">
        <v>85</v>
      </c>
      <c r="H9" s="15" t="str">
        <f>IF($D9="","",CONCATENATE($AZ9,"_",COUNTA($D$3:$D9),"_FSZV_2026"))</f>
        <v>4081_7_FSZV_2026</v>
      </c>
      <c r="I9" s="15" t="str">
        <f>IF($G9="","Nincs VKR kiválasztva!",INDEX([1]Osszesito!$G:$G,MATCH($F9,[1]Osszesito!$C:$C,0)))</f>
        <v>Sülysáp Város Önkormányzata, Kóka Község Önkormányzata, Mende Község Önkormányzata, Tápiószecső Nagyközség Önkormányzata, Úri Község Önkormányzata</v>
      </c>
      <c r="J9" s="15" t="str">
        <f>IF($G9="","Nincs VKR kiválasztva!",INDEX([1]Osszesito!$F:$F,MATCH($F9,[1]Osszesito!$C:$C,0)))</f>
        <v>Sülysáp, Kóka, Mende, Tápiószecső, Úri</v>
      </c>
      <c r="K9" s="16">
        <v>10000</v>
      </c>
      <c r="L9" s="12">
        <v>2028</v>
      </c>
      <c r="M9" s="12">
        <v>2028</v>
      </c>
      <c r="N9" s="17">
        <v>0</v>
      </c>
      <c r="O9" s="18">
        <v>10000</v>
      </c>
      <c r="P9" s="18">
        <v>0</v>
      </c>
      <c r="Q9" s="18"/>
      <c r="S9" s="18">
        <v>0</v>
      </c>
      <c r="T9" s="18">
        <v>0</v>
      </c>
      <c r="U9" s="18">
        <v>0</v>
      </c>
      <c r="V9" s="18">
        <v>0</v>
      </c>
      <c r="W9" s="18">
        <v>0</v>
      </c>
      <c r="X9" s="18">
        <v>0</v>
      </c>
      <c r="Y9" s="18">
        <v>0</v>
      </c>
      <c r="Z9" s="18">
        <v>0</v>
      </c>
      <c r="AA9" s="18">
        <v>0</v>
      </c>
      <c r="AB9" s="18">
        <v>0</v>
      </c>
      <c r="AC9" s="18">
        <v>0</v>
      </c>
      <c r="AD9" s="18">
        <f t="shared" si="0"/>
        <v>0</v>
      </c>
      <c r="AE9" s="16" t="str">
        <f t="shared" si="1"/>
        <v>Nem rövidtávú a feladat.</v>
      </c>
      <c r="AG9" s="18">
        <v>0</v>
      </c>
      <c r="AH9" s="18">
        <v>0</v>
      </c>
      <c r="AI9" s="18">
        <v>0</v>
      </c>
      <c r="AJ9" s="18">
        <v>0</v>
      </c>
      <c r="AK9" s="18">
        <v>0</v>
      </c>
      <c r="AL9" s="18">
        <v>0</v>
      </c>
      <c r="AM9" s="18">
        <v>0</v>
      </c>
      <c r="AN9" s="18">
        <v>0</v>
      </c>
      <c r="AO9" s="18">
        <v>0</v>
      </c>
      <c r="AP9" s="18">
        <v>0</v>
      </c>
      <c r="AQ9" s="18">
        <v>0</v>
      </c>
      <c r="AR9" s="18">
        <f t="shared" si="2"/>
        <v>0</v>
      </c>
      <c r="AS9" s="16" t="s">
        <v>86</v>
      </c>
      <c r="AT9" s="13" t="str">
        <f t="shared" si="3"/>
        <v>Forráshiányos a feladat!</v>
      </c>
      <c r="AU9" s="19"/>
      <c r="AW9" s="14"/>
      <c r="AX9" s="14"/>
      <c r="AZ9" s="20">
        <f>IF($D9="","",INDEX([1]Osszesito!$E:$E,MATCH($F9,[1]Osszesito!$C:$C,0)))</f>
        <v>4081</v>
      </c>
      <c r="BA9" s="20">
        <f t="shared" si="22"/>
        <v>0</v>
      </c>
      <c r="BB9" s="20">
        <f t="shared" si="23"/>
        <v>1</v>
      </c>
      <c r="BC9" s="21" t="str">
        <f t="shared" si="24"/>
        <v>H</v>
      </c>
      <c r="BD9" s="21">
        <f t="shared" si="25"/>
        <v>0</v>
      </c>
      <c r="BE9" s="21">
        <f>IF(AND($BC9="R",$O9&gt;0),1,IF(AND($BC9="H",$N9&gt;0),1,0))</f>
        <v>0</v>
      </c>
      <c r="BF9" s="21">
        <f>IF($AD9&lt;$N9,1,IF($AD9=$N9,0))</f>
        <v>0</v>
      </c>
      <c r="BG9" s="21" t="str">
        <f>IF($L9&gt;2027,"Nem rövidtávú a feladat.",IF($BF9=1,"Az I. ütem nem lehet forráshiányos!",IF($AD9&gt;$N9,"Többlet forrást jelölt meg az I.ütemnél! Kérjük, a többletet az 'Osszesito' fülön tüntesse fel!",IF($AD9=$N9,"A forrás egyenlő a költséggel (I.ütem).",0))))</f>
        <v>Nem rövidtávú a feladat.</v>
      </c>
      <c r="BH9" s="20">
        <f t="shared" si="26"/>
        <v>1</v>
      </c>
      <c r="BI9" s="21">
        <f>IF(AND($BH9=1,$N9=$AD9),1,0)</f>
        <v>1</v>
      </c>
      <c r="BJ9" s="21">
        <f>IF($AR9&lt;$O9,1,0)</f>
        <v>1</v>
      </c>
      <c r="BK9" s="21">
        <f t="shared" si="27"/>
        <v>1</v>
      </c>
      <c r="BL9" s="21">
        <f>IF(AND($BK9=1,$O9=$AR9),1,IF(AND($BK9=1,$O9&gt;$AR9,AS9="igen"),1,0))</f>
        <v>1</v>
      </c>
      <c r="BM9" s="21" t="str">
        <f>IF($M9&lt;2028,"Nem hosszútávú a feladat.",IF(AND($BJ9=1,$AS9="nem"),"Forráshiányos a feladat? Jelölje az AR-oszlopban!",IF(AND($BJ9=0,$AS9="igen"),"Forráshiányosnak jelölte a feladat az AR-oszlopban, de a forrás költség adatok alapnján nem az!",IF(AND($BJ9=1,$AS9="igen"),"Forráshiányos a feladat!",IF($AR9&gt;$O9,"Többlet forrást jelölt meg az II.ütemnél! Kérjük, a többletet az 'Osszesito' fülön tüntesse fel!",IF($AR9=$O9,"A forrás egyenlő a költséggel (II.ütem).",0))))))</f>
        <v>Forráshiányos a feladat!</v>
      </c>
      <c r="BN9" s="22">
        <f t="shared" si="28"/>
        <v>0</v>
      </c>
      <c r="BO9" s="21">
        <f t="shared" si="29"/>
        <v>1</v>
      </c>
      <c r="BP9" s="21">
        <f>IF(AND($BN9=1,$N9=0),1,0)</f>
        <v>0</v>
      </c>
      <c r="BQ9" s="21">
        <f>IF(AND($BO9=1,$O9=0),1,0)</f>
        <v>0</v>
      </c>
      <c r="BR9" s="21">
        <f>IF(AND($BC9="R",$N9=0,$BA9&gt;29),1,IF(AND($BC9="RH",$N9=0,$BA9&gt;29),1,0))</f>
        <v>0</v>
      </c>
      <c r="BS9" s="21">
        <f>IF($BO9=0,"Nincs hosszútávú terv!",IF(AND($BC9="H",$O9=0,$BA9=0),"Nullás a hosszútávú feladat és nincs hozzá indoklás!",IF(AND($BC9="RH",$O9=0,$BA9=0),"Nullás a hosszútávú feladat és nincs hozzá indoklás!",IF(AND($BC9="R",$O9=0,$BA9&lt;300),"Nullás a hosszútávú feladat és rövid hozzá az indoklás!",IF(AND($BC9="RH",$O9=0,$BA9&lt;300),"Nullás a hosszútávú feladat és rövid hozzá az indoklás!",0)))))</f>
        <v>0</v>
      </c>
      <c r="BT9" s="20">
        <f>IF(AND($BC9="R",$N9=0,$BA9&gt;29),1,IF(AND($BC9="RH",$N9=0,$BA9&gt;29),1,0))</f>
        <v>0</v>
      </c>
      <c r="BU9" s="21">
        <f>IF(AND($BC9="H",$O9=0,$BA9&gt;29),1,IF(AND($BC9="RH",$O9=0,$BA9&gt;29),1,0))</f>
        <v>0</v>
      </c>
      <c r="BV9" s="21">
        <f t="shared" si="30"/>
        <v>1</v>
      </c>
      <c r="BW9" s="21">
        <f t="shared" si="31"/>
        <v>1</v>
      </c>
      <c r="BX9" s="21">
        <f t="shared" si="32"/>
        <v>1</v>
      </c>
      <c r="BY9" s="21">
        <f t="shared" si="33"/>
        <v>1</v>
      </c>
      <c r="BZ9" s="21">
        <f t="shared" si="34"/>
        <v>1</v>
      </c>
      <c r="CA9" s="21">
        <f t="shared" si="35"/>
        <v>1</v>
      </c>
      <c r="CB9" s="21">
        <f t="shared" si="36"/>
        <v>1</v>
      </c>
      <c r="CC9" s="21">
        <f t="shared" si="37"/>
        <v>1</v>
      </c>
      <c r="CD9" s="21">
        <f t="shared" si="38"/>
        <v>1</v>
      </c>
      <c r="CE9" s="21" t="str">
        <f t="shared" si="39"/>
        <v>?</v>
      </c>
      <c r="CF9" s="21"/>
      <c r="CG9" s="21" t="str">
        <f>IF($BB9=0,$CE9,IF($BH9=0,"I. ütem forrása nincs kitöltve!",IF($BK9=0,"II. ütem forrása nincs kitöltve!",IF($BE9=1,"Költségek üteme nem megfelelő (az időtartam és a költség üteme eltér)!",IF(AND(BI9=0,$BB9=1,$BK9=1,$BE9=1),"Kötelező cellák kitöltve, de az I. ütem forrása hibás!",IF(AND(BK9=0,$BB9=1,$BK9=1,$BE9=1),"Kötelező cellák kitöltve, de a II. ütem forrása hibás!",IF(AND($BP9=1,$BA9&lt;30),"Nullás a rövidtávú feladat és rövid (hiányzik) a hozzá tartozó indoklás!",IF(AND($BQ9=1,$BA9&lt;30),"Nullás a hosszútávú feladat és rövid (hiányzik) a hozzá tartozó indoklás!",IF(AND(BO9=1,C9="1811_RENDKÍVÜLI"),"II. ütemre nem tervezhet Rendkívüli feladatot!",IF(BI9=0,AE9,IF(BL9=0,AT9,IF(AND(BD9=1,$P9&gt;$N9),"EM rendelet 2. melléklet terhére elszámolt költség nem lehet nagyobb az I. ütemre tervezett tényleges költségnél!",IF($AD9&gt;$N9,"Többlet forrást jelölt meg az I. ütemnél! Kérjük, a többletet az 'Osszesito' fülön tüntesse fel!",IF($AR9&gt;$O9,"Többlet forrást jelölt meg a II. ütemnél! Kérjük, a többletet az 'Osszesito' fülön tüntesse fel!","Kitöltés rendben!"))))))))))))))</f>
        <v>Kitöltés rendben!</v>
      </c>
      <c r="CH9" s="23">
        <f>IF(A9="Kitöltés rendben!",1,0)</f>
        <v>1</v>
      </c>
      <c r="CI9" s="22">
        <f>IF(AND($BC9="R",$CH9=1),1,IF(AND($BC9="RH",$CH9=1),1,0))</f>
        <v>0</v>
      </c>
      <c r="CJ9" s="21">
        <f>IF(AND($BC9="H",$CH9=1),1,IF(AND($BC9="RH",$CH9=1),1,0))</f>
        <v>1</v>
      </c>
    </row>
    <row r="10" spans="1:88" ht="330" x14ac:dyDescent="0.25">
      <c r="A10" s="11" t="str">
        <f>IF($G10="","Nincs VKR kiválasztva!",CG10)</f>
        <v>Kitöltés rendben!</v>
      </c>
      <c r="B10" s="12" t="s">
        <v>104</v>
      </c>
      <c r="C10" s="13" t="s">
        <v>93</v>
      </c>
      <c r="D10" s="14" t="s">
        <v>105</v>
      </c>
      <c r="E10" s="14" t="s">
        <v>84</v>
      </c>
      <c r="F10" s="15" t="str">
        <f>IF($G10="","Nincs VKR kiválasztva!",INDEX([1]Osszesito!$C:$C,MATCH($G10,[1]Osszesito!$D:$D,0)))</f>
        <v>21-21713-1-005-00-06</v>
      </c>
      <c r="G10" s="13" t="s">
        <v>85</v>
      </c>
      <c r="H10" s="15" t="str">
        <f>IF($D10="","",CONCATENATE($AZ10,"_",COUNTA($D$3:$D10),"_FSZV_2026"))</f>
        <v>4081_8_FSZV_2026</v>
      </c>
      <c r="I10" s="15" t="str">
        <f>IF($G10="","Nincs VKR kiválasztva!",INDEX([1]Osszesito!$G:$G,MATCH($F10,[1]Osszesito!$C:$C,0)))</f>
        <v>Sülysáp Város Önkormányzata, Kóka Község Önkormányzata, Mende Község Önkormányzata, Tápiószecső Nagyközség Önkormányzata, Úri Község Önkormányzata</v>
      </c>
      <c r="J10" s="15" t="str">
        <f>IF($G10="","Nincs VKR kiválasztva!",INDEX([1]Osszesito!$F:$F,MATCH($F10,[1]Osszesito!$C:$C,0)))</f>
        <v>Sülysáp, Kóka, Mende, Tápiószecső, Úri</v>
      </c>
      <c r="K10" s="16">
        <v>30000</v>
      </c>
      <c r="L10" s="12">
        <v>2028</v>
      </c>
      <c r="M10" s="12">
        <v>2028</v>
      </c>
      <c r="N10" s="17">
        <v>0</v>
      </c>
      <c r="O10" s="18">
        <v>30000</v>
      </c>
      <c r="P10" s="18">
        <v>0</v>
      </c>
      <c r="Q10" s="18"/>
      <c r="S10" s="18">
        <v>0</v>
      </c>
      <c r="T10" s="18">
        <v>0</v>
      </c>
      <c r="U10" s="18">
        <v>0</v>
      </c>
      <c r="V10" s="18">
        <v>0</v>
      </c>
      <c r="W10" s="18">
        <v>0</v>
      </c>
      <c r="X10" s="18">
        <v>0</v>
      </c>
      <c r="Y10" s="18">
        <v>0</v>
      </c>
      <c r="Z10" s="18">
        <v>0</v>
      </c>
      <c r="AA10" s="18">
        <v>0</v>
      </c>
      <c r="AB10" s="18">
        <v>0</v>
      </c>
      <c r="AC10" s="18">
        <v>0</v>
      </c>
      <c r="AD10" s="18">
        <f t="shared" si="0"/>
        <v>0</v>
      </c>
      <c r="AE10" s="16" t="str">
        <f t="shared" si="1"/>
        <v>Nem rövidtávú a feladat.</v>
      </c>
      <c r="AG10" s="18">
        <v>0</v>
      </c>
      <c r="AH10" s="18">
        <v>0</v>
      </c>
      <c r="AI10" s="18">
        <v>0</v>
      </c>
      <c r="AJ10" s="18">
        <v>0</v>
      </c>
      <c r="AK10" s="18">
        <v>0</v>
      </c>
      <c r="AL10" s="18">
        <v>0</v>
      </c>
      <c r="AM10" s="18">
        <v>0</v>
      </c>
      <c r="AN10" s="18">
        <v>0</v>
      </c>
      <c r="AO10" s="18">
        <v>0</v>
      </c>
      <c r="AP10" s="18">
        <v>0</v>
      </c>
      <c r="AQ10" s="18">
        <v>0</v>
      </c>
      <c r="AR10" s="18">
        <f t="shared" si="2"/>
        <v>0</v>
      </c>
      <c r="AS10" s="16" t="s">
        <v>86</v>
      </c>
      <c r="AT10" s="13" t="str">
        <f t="shared" si="3"/>
        <v>Forráshiányos a feladat!</v>
      </c>
      <c r="AU10" s="19"/>
      <c r="AW10" s="14"/>
      <c r="AX10" s="14"/>
      <c r="AZ10" s="20">
        <f>IF($D10="","",INDEX([1]Osszesito!$E:$E,MATCH($F10,[1]Osszesito!$C:$C,0)))</f>
        <v>4081</v>
      </c>
      <c r="BA10" s="20">
        <f t="shared" si="22"/>
        <v>0</v>
      </c>
      <c r="BB10" s="20">
        <f t="shared" si="23"/>
        <v>1</v>
      </c>
      <c r="BC10" s="21" t="str">
        <f t="shared" si="24"/>
        <v>H</v>
      </c>
      <c r="BD10" s="21">
        <f t="shared" si="25"/>
        <v>0</v>
      </c>
      <c r="BE10" s="21">
        <f>IF(AND($BC10="R",$O10&gt;0),1,IF(AND($BC10="H",$N10&gt;0),1,0))</f>
        <v>0</v>
      </c>
      <c r="BF10" s="21">
        <f>IF($AD10&lt;$N10,1,IF($AD10=$N10,0))</f>
        <v>0</v>
      </c>
      <c r="BG10" s="21" t="str">
        <f>IF($L10&gt;2027,"Nem rövidtávú a feladat.",IF($BF10=1,"Az I. ütem nem lehet forráshiányos!",IF($AD10&gt;$N10,"Többlet forrást jelölt meg az I.ütemnél! Kérjük, a többletet az 'Osszesito' fülön tüntesse fel!",IF($AD10=$N10,"A forrás egyenlő a költséggel (I.ütem).",0))))</f>
        <v>Nem rövidtávú a feladat.</v>
      </c>
      <c r="BH10" s="20">
        <f t="shared" si="26"/>
        <v>1</v>
      </c>
      <c r="BI10" s="21">
        <f>IF(AND($BH10=1,$N10=$AD10),1,0)</f>
        <v>1</v>
      </c>
      <c r="BJ10" s="21">
        <f>IF($AR10&lt;$O10,1,0)</f>
        <v>1</v>
      </c>
      <c r="BK10" s="21">
        <f t="shared" si="27"/>
        <v>1</v>
      </c>
      <c r="BL10" s="21">
        <f>IF(AND($BK10=1,$O10=$AR10),1,IF(AND($BK10=1,$O10&gt;$AR10,AS10="igen"),1,0))</f>
        <v>1</v>
      </c>
      <c r="BM10" s="21" t="str">
        <f>IF($M10&lt;2028,"Nem hosszútávú a feladat.",IF(AND($BJ10=1,$AS10="nem"),"Forráshiányos a feladat? Jelölje az AR-oszlopban!",IF(AND($BJ10=0,$AS10="igen"),"Forráshiányosnak jelölte a feladat az AR-oszlopban, de a forrás költség adatok alapnján nem az!",IF(AND($BJ10=1,$AS10="igen"),"Forráshiányos a feladat!",IF($AR10&gt;$O10,"Többlet forrást jelölt meg az II.ütemnél! Kérjük, a többletet az 'Osszesito' fülön tüntesse fel!",IF($AR10=$O10,"A forrás egyenlő a költséggel (II.ütem).",0))))))</f>
        <v>Forráshiányos a feladat!</v>
      </c>
      <c r="BN10" s="22">
        <f t="shared" si="28"/>
        <v>0</v>
      </c>
      <c r="BO10" s="21">
        <f t="shared" si="29"/>
        <v>1</v>
      </c>
      <c r="BP10" s="21">
        <f>IF(AND($BN10=1,$N10=0),1,0)</f>
        <v>0</v>
      </c>
      <c r="BQ10" s="21">
        <f>IF(AND($BO10=1,$O10=0),1,0)</f>
        <v>0</v>
      </c>
      <c r="BR10" s="21">
        <f>IF(AND($BC10="R",$N10=0,$BA10&gt;29),1,IF(AND($BC10="RH",$N10=0,$BA10&gt;29),1,0))</f>
        <v>0</v>
      </c>
      <c r="BS10" s="21">
        <f>IF($BO10=0,"Nincs hosszútávú terv!",IF(AND($BC10="H",$O10=0,$BA10=0),"Nullás a hosszútávú feladat és nincs hozzá indoklás!",IF(AND($BC10="RH",$O10=0,$BA10=0),"Nullás a hosszútávú feladat és nincs hozzá indoklás!",IF(AND($BC10="R",$O10=0,$BA10&lt;300),"Nullás a hosszútávú feladat és rövid hozzá az indoklás!",IF(AND($BC10="RH",$O10=0,$BA10&lt;300),"Nullás a hosszútávú feladat és rövid hozzá az indoklás!",0)))))</f>
        <v>0</v>
      </c>
      <c r="BT10" s="20">
        <f>IF(AND($BC10="R",$N10=0,$BA10&gt;29),1,IF(AND($BC10="RH",$N10=0,$BA10&gt;29),1,0))</f>
        <v>0</v>
      </c>
      <c r="BU10" s="21">
        <f>IF(AND($BC10="H",$O10=0,$BA10&gt;29),1,IF(AND($BC10="RH",$O10=0,$BA10&gt;29),1,0))</f>
        <v>0</v>
      </c>
      <c r="BV10" s="21">
        <f t="shared" si="30"/>
        <v>1</v>
      </c>
      <c r="BW10" s="21">
        <f t="shared" si="31"/>
        <v>1</v>
      </c>
      <c r="BX10" s="21">
        <f t="shared" si="32"/>
        <v>1</v>
      </c>
      <c r="BY10" s="21">
        <f t="shared" si="33"/>
        <v>1</v>
      </c>
      <c r="BZ10" s="21">
        <f t="shared" si="34"/>
        <v>1</v>
      </c>
      <c r="CA10" s="21">
        <f t="shared" si="35"/>
        <v>1</v>
      </c>
      <c r="CB10" s="21">
        <f t="shared" si="36"/>
        <v>1</v>
      </c>
      <c r="CC10" s="21">
        <f t="shared" si="37"/>
        <v>1</v>
      </c>
      <c r="CD10" s="21">
        <f t="shared" si="38"/>
        <v>1</v>
      </c>
      <c r="CE10" s="21" t="str">
        <f t="shared" si="39"/>
        <v>?</v>
      </c>
      <c r="CF10" s="21"/>
      <c r="CG10" s="21" t="str">
        <f>IF($BB10=0,$CE10,IF($BH10=0,"I. ütem forrása nincs kitöltve!",IF($BK10=0,"II. ütem forrása nincs kitöltve!",IF($BE10=1,"Költségek üteme nem megfelelő (az időtartam és a költség üteme eltér)!",IF(AND(BI10=0,$BB10=1,$BK10=1,$BE10=1),"Kötelező cellák kitöltve, de az I. ütem forrása hibás!",IF(AND(BK10=0,$BB10=1,$BK10=1,$BE10=1),"Kötelező cellák kitöltve, de a II. ütem forrása hibás!",IF(AND($BP10=1,$BA10&lt;30),"Nullás a rövidtávú feladat és rövid (hiányzik) a hozzá tartozó indoklás!",IF(AND($BQ10=1,$BA10&lt;30),"Nullás a hosszútávú feladat és rövid (hiányzik) a hozzá tartozó indoklás!",IF(AND(BO10=1,C10="1811_RENDKÍVÜLI"),"II. ütemre nem tervezhet Rendkívüli feladatot!",IF(BI10=0,AE10,IF(BL10=0,AT10,IF(AND(BD10=1,$P10&gt;$N10),"EM rendelet 2. melléklet terhére elszámolt költség nem lehet nagyobb az I. ütemre tervezett tényleges költségnél!",IF($AD10&gt;$N10,"Többlet forrást jelölt meg az I. ütemnél! Kérjük, a többletet az 'Osszesito' fülön tüntesse fel!",IF($AR10&gt;$O10,"Többlet forrást jelölt meg a II. ütemnél! Kérjük, a többletet az 'Osszesito' fülön tüntesse fel!","Kitöltés rendben!"))))))))))))))</f>
        <v>Kitöltés rendben!</v>
      </c>
      <c r="CH10" s="23">
        <f>IF(A10="Kitöltés rendben!",1,0)</f>
        <v>1</v>
      </c>
      <c r="CI10" s="22">
        <f>IF(AND($BC10="R",$CH10=1),1,IF(AND($BC10="RH",$CH10=1),1,0))</f>
        <v>0</v>
      </c>
      <c r="CJ10" s="21">
        <f>IF(AND($BC10="H",$CH10=1),1,IF(AND($BC10="RH",$CH10=1),1,0))</f>
        <v>1</v>
      </c>
    </row>
    <row r="11" spans="1:88" ht="330" x14ac:dyDescent="0.25">
      <c r="A11" s="11" t="str">
        <f>IF($G11="","Nincs VKR kiválasztva!",CG11)</f>
        <v>Kitöltés rendben!</v>
      </c>
      <c r="B11" s="12" t="s">
        <v>106</v>
      </c>
      <c r="C11" s="13" t="s">
        <v>107</v>
      </c>
      <c r="D11" s="14" t="s">
        <v>108</v>
      </c>
      <c r="E11" s="14" t="s">
        <v>84</v>
      </c>
      <c r="F11" s="15" t="str">
        <f>IF($G11="","Nincs VKR kiválasztva!",INDEX([1]Osszesito!$C:$C,MATCH($G11,[1]Osszesito!$D:$D,0)))</f>
        <v>21-21713-1-005-00-06</v>
      </c>
      <c r="G11" s="13" t="s">
        <v>85</v>
      </c>
      <c r="H11" s="15" t="str">
        <f>IF($D11="","",CONCATENATE($AZ11,"_",COUNTA($D$3:$D11),"_FSZV_2026"))</f>
        <v>4081_9_FSZV_2026</v>
      </c>
      <c r="I11" s="15" t="str">
        <f>IF($G11="","Nincs VKR kiválasztva!",INDEX([1]Osszesito!$G:$G,MATCH($F11,[1]Osszesito!$C:$C,0)))</f>
        <v>Sülysáp Város Önkormányzata, Kóka Község Önkormányzata, Mende Község Önkormányzata, Tápiószecső Nagyközség Önkormányzata, Úri Község Önkormányzata</v>
      </c>
      <c r="J11" s="15" t="str">
        <f>IF($G11="","Nincs VKR kiválasztva!",INDEX([1]Osszesito!$F:$F,MATCH($F11,[1]Osszesito!$C:$C,0)))</f>
        <v>Sülysáp, Kóka, Mende, Tápiószecső, Úri</v>
      </c>
      <c r="K11" s="16">
        <v>9000</v>
      </c>
      <c r="L11" s="12">
        <v>2028</v>
      </c>
      <c r="M11" s="12">
        <v>2028</v>
      </c>
      <c r="N11" s="17">
        <v>0</v>
      </c>
      <c r="O11" s="18">
        <v>9000</v>
      </c>
      <c r="P11" s="18">
        <v>0</v>
      </c>
      <c r="Q11" s="18"/>
      <c r="S11" s="18">
        <v>0</v>
      </c>
      <c r="T11" s="18">
        <v>0</v>
      </c>
      <c r="U11" s="18">
        <v>0</v>
      </c>
      <c r="V11" s="18">
        <v>0</v>
      </c>
      <c r="W11" s="18">
        <v>0</v>
      </c>
      <c r="X11" s="18">
        <v>0</v>
      </c>
      <c r="Y11" s="18">
        <v>0</v>
      </c>
      <c r="Z11" s="18">
        <v>0</v>
      </c>
      <c r="AA11" s="18">
        <v>0</v>
      </c>
      <c r="AB11" s="18">
        <v>0</v>
      </c>
      <c r="AC11" s="18">
        <v>0</v>
      </c>
      <c r="AD11" s="18">
        <f t="shared" si="0"/>
        <v>0</v>
      </c>
      <c r="AE11" s="16" t="str">
        <f t="shared" si="1"/>
        <v>Nem rövidtávú a feladat.</v>
      </c>
      <c r="AG11" s="18">
        <v>0</v>
      </c>
      <c r="AH11" s="18">
        <v>0</v>
      </c>
      <c r="AI11" s="18">
        <v>0</v>
      </c>
      <c r="AJ11" s="18">
        <v>0</v>
      </c>
      <c r="AK11" s="18">
        <v>0</v>
      </c>
      <c r="AL11" s="18">
        <v>0</v>
      </c>
      <c r="AM11" s="18">
        <v>0</v>
      </c>
      <c r="AN11" s="18">
        <v>0</v>
      </c>
      <c r="AO11" s="18">
        <v>0</v>
      </c>
      <c r="AP11" s="18">
        <v>0</v>
      </c>
      <c r="AQ11" s="18">
        <v>0</v>
      </c>
      <c r="AR11" s="18">
        <f t="shared" si="2"/>
        <v>0</v>
      </c>
      <c r="AS11" s="16" t="s">
        <v>86</v>
      </c>
      <c r="AT11" s="13" t="str">
        <f t="shared" si="3"/>
        <v>Forráshiányos a feladat!</v>
      </c>
      <c r="AU11" s="19"/>
      <c r="AW11" s="14"/>
      <c r="AX11" s="14"/>
      <c r="AZ11" s="20">
        <f>IF($D11="","",INDEX([1]Osszesito!$E:$E,MATCH($F11,[1]Osszesito!$C:$C,0)))</f>
        <v>4081</v>
      </c>
      <c r="BA11" s="20">
        <f t="shared" si="22"/>
        <v>0</v>
      </c>
      <c r="BB11" s="20">
        <f t="shared" si="23"/>
        <v>1</v>
      </c>
      <c r="BC11" s="21" t="str">
        <f t="shared" si="24"/>
        <v>H</v>
      </c>
      <c r="BD11" s="21">
        <f t="shared" si="25"/>
        <v>0</v>
      </c>
      <c r="BE11" s="21">
        <f>IF(AND($BC11="R",$O11&gt;0),1,IF(AND($BC11="H",$N11&gt;0),1,0))</f>
        <v>0</v>
      </c>
      <c r="BF11" s="21">
        <f>IF($AD11&lt;$N11,1,IF($AD11=$N11,0))</f>
        <v>0</v>
      </c>
      <c r="BG11" s="21" t="str">
        <f>IF($L11&gt;2027,"Nem rövidtávú a feladat.",IF($BF11=1,"Az I. ütem nem lehet forráshiányos!",IF($AD11&gt;$N11,"Többlet forrást jelölt meg az I.ütemnél! Kérjük, a többletet az 'Osszesito' fülön tüntesse fel!",IF($AD11=$N11,"A forrás egyenlő a költséggel (I.ütem).",0))))</f>
        <v>Nem rövidtávú a feladat.</v>
      </c>
      <c r="BH11" s="20">
        <f t="shared" si="26"/>
        <v>1</v>
      </c>
      <c r="BI11" s="21">
        <f>IF(AND($BH11=1,$N11=$AD11),1,0)</f>
        <v>1</v>
      </c>
      <c r="BJ11" s="21">
        <f>IF($AR11&lt;$O11,1,0)</f>
        <v>1</v>
      </c>
      <c r="BK11" s="21">
        <f t="shared" si="27"/>
        <v>1</v>
      </c>
      <c r="BL11" s="21">
        <f>IF(AND($BK11=1,$O11=$AR11),1,IF(AND($BK11=1,$O11&gt;$AR11,AS11="igen"),1,0))</f>
        <v>1</v>
      </c>
      <c r="BM11" s="21" t="str">
        <f>IF($M11&lt;2028,"Nem hosszútávú a feladat.",IF(AND($BJ11=1,$AS11="nem"),"Forráshiányos a feladat? Jelölje az AR-oszlopban!",IF(AND($BJ11=0,$AS11="igen"),"Forráshiányosnak jelölte a feladat az AR-oszlopban, de a forrás költség adatok alapnján nem az!",IF(AND($BJ11=1,$AS11="igen"),"Forráshiányos a feladat!",IF($AR11&gt;$O11,"Többlet forrást jelölt meg az II.ütemnél! Kérjük, a többletet az 'Osszesito' fülön tüntesse fel!",IF($AR11=$O11,"A forrás egyenlő a költséggel (II.ütem).",0))))))</f>
        <v>Forráshiányos a feladat!</v>
      </c>
      <c r="BN11" s="22">
        <f t="shared" si="28"/>
        <v>0</v>
      </c>
      <c r="BO11" s="21">
        <f t="shared" si="29"/>
        <v>1</v>
      </c>
      <c r="BP11" s="21">
        <f>IF(AND($BN11=1,$N11=0),1,0)</f>
        <v>0</v>
      </c>
      <c r="BQ11" s="21">
        <f>IF(AND($BO11=1,$O11=0),1,0)</f>
        <v>0</v>
      </c>
      <c r="BR11" s="21">
        <f>IF(AND($BC11="R",$N11=0,$BA11&gt;29),1,IF(AND($BC11="RH",$N11=0,$BA11&gt;29),1,0))</f>
        <v>0</v>
      </c>
      <c r="BS11" s="21">
        <f>IF($BO11=0,"Nincs hosszútávú terv!",IF(AND($BC11="H",$O11=0,$BA11=0),"Nullás a hosszútávú feladat és nincs hozzá indoklás!",IF(AND($BC11="RH",$O11=0,$BA11=0),"Nullás a hosszútávú feladat és nincs hozzá indoklás!",IF(AND($BC11="R",$O11=0,$BA11&lt;300),"Nullás a hosszútávú feladat és rövid hozzá az indoklás!",IF(AND($BC11="RH",$O11=0,$BA11&lt;300),"Nullás a hosszútávú feladat és rövid hozzá az indoklás!",0)))))</f>
        <v>0</v>
      </c>
      <c r="BT11" s="20">
        <f>IF(AND($BC11="R",$N11=0,$BA11&gt;29),1,IF(AND($BC11="RH",$N11=0,$BA11&gt;29),1,0))</f>
        <v>0</v>
      </c>
      <c r="BU11" s="21">
        <f>IF(AND($BC11="H",$O11=0,$BA11&gt;29),1,IF(AND($BC11="RH",$O11=0,$BA11&gt;29),1,0))</f>
        <v>0</v>
      </c>
      <c r="BV11" s="21">
        <f t="shared" si="30"/>
        <v>1</v>
      </c>
      <c r="BW11" s="21">
        <f t="shared" si="31"/>
        <v>1</v>
      </c>
      <c r="BX11" s="21">
        <f t="shared" si="32"/>
        <v>1</v>
      </c>
      <c r="BY11" s="21">
        <f t="shared" si="33"/>
        <v>1</v>
      </c>
      <c r="BZ11" s="21">
        <f t="shared" si="34"/>
        <v>1</v>
      </c>
      <c r="CA11" s="21">
        <f t="shared" si="35"/>
        <v>1</v>
      </c>
      <c r="CB11" s="21">
        <f t="shared" si="36"/>
        <v>1</v>
      </c>
      <c r="CC11" s="21">
        <f t="shared" si="37"/>
        <v>1</v>
      </c>
      <c r="CD11" s="21">
        <f t="shared" si="38"/>
        <v>1</v>
      </c>
      <c r="CE11" s="21" t="str">
        <f t="shared" si="39"/>
        <v>?</v>
      </c>
      <c r="CF11" s="21"/>
      <c r="CG11" s="21" t="str">
        <f>IF($BB11=0,$CE11,IF($BH11=0,"I. ütem forrása nincs kitöltve!",IF($BK11=0,"II. ütem forrása nincs kitöltve!",IF($BE11=1,"Költségek üteme nem megfelelő (az időtartam és a költség üteme eltér)!",IF(AND(BI11=0,$BB11=1,$BK11=1,$BE11=1),"Kötelező cellák kitöltve, de az I. ütem forrása hibás!",IF(AND(BK11=0,$BB11=1,$BK11=1,$BE11=1),"Kötelező cellák kitöltve, de a II. ütem forrása hibás!",IF(AND($BP11=1,$BA11&lt;30),"Nullás a rövidtávú feladat és rövid (hiányzik) a hozzá tartozó indoklás!",IF(AND($BQ11=1,$BA11&lt;30),"Nullás a hosszútávú feladat és rövid (hiányzik) a hozzá tartozó indoklás!",IF(AND(BO11=1,C11="1811_RENDKÍVÜLI"),"II. ütemre nem tervezhet Rendkívüli feladatot!",IF(BI11=0,AE11,IF(BL11=0,AT11,IF(AND(BD11=1,$P11&gt;$N11),"EM rendelet 2. melléklet terhére elszámolt költség nem lehet nagyobb az I. ütemre tervezett tényleges költségnél!",IF($AD11&gt;$N11,"Többlet forrást jelölt meg az I. ütemnél! Kérjük, a többletet az 'Osszesito' fülön tüntesse fel!",IF($AR11&gt;$O11,"Többlet forrást jelölt meg a II. ütemnél! Kérjük, a többletet az 'Osszesito' fülön tüntesse fel!","Kitöltés rendben!"))))))))))))))</f>
        <v>Kitöltés rendben!</v>
      </c>
      <c r="CH11" s="23">
        <f>IF(A11="Kitöltés rendben!",1,0)</f>
        <v>1</v>
      </c>
      <c r="CI11" s="22">
        <f>IF(AND($BC11="R",$CH11=1),1,IF(AND($BC11="RH",$CH11=1),1,0))</f>
        <v>0</v>
      </c>
      <c r="CJ11" s="21">
        <f>IF(AND($BC11="H",$CH11=1),1,IF(AND($BC11="RH",$CH11=1),1,0))</f>
        <v>1</v>
      </c>
    </row>
    <row r="12" spans="1:88" ht="330" x14ac:dyDescent="0.25">
      <c r="A12" s="11" t="str">
        <f>IF($G12="","Nincs VKR kiválasztva!",CG12)</f>
        <v>Kitöltés rendben!</v>
      </c>
      <c r="B12" s="12" t="s">
        <v>109</v>
      </c>
      <c r="C12" s="13" t="s">
        <v>110</v>
      </c>
      <c r="D12" s="14" t="s">
        <v>111</v>
      </c>
      <c r="E12" s="14" t="s">
        <v>84</v>
      </c>
      <c r="F12" s="15" t="str">
        <f>IF($G12="","Nincs VKR kiválasztva!",INDEX([1]Osszesito!$C:$C,MATCH($G12,[1]Osszesito!$D:$D,0)))</f>
        <v>21-21713-1-005-00-06</v>
      </c>
      <c r="G12" s="13" t="s">
        <v>85</v>
      </c>
      <c r="H12" s="15" t="str">
        <f>IF($D12="","",CONCATENATE($AZ12,"_",COUNTA($D$3:$D12),"_FSZV_2026"))</f>
        <v>4081_10_FSZV_2026</v>
      </c>
      <c r="I12" s="15" t="str">
        <f>IF($G12="","Nincs VKR kiválasztva!",INDEX([1]Osszesito!$G:$G,MATCH($F12,[1]Osszesito!$C:$C,0)))</f>
        <v>Sülysáp Város Önkormányzata, Kóka Község Önkormányzata, Mende Község Önkormányzata, Tápiószecső Nagyközség Önkormányzata, Úri Község Önkormányzata</v>
      </c>
      <c r="J12" s="15" t="str">
        <f>IF($G12="","Nincs VKR kiválasztva!",INDEX([1]Osszesito!$F:$F,MATCH($F12,[1]Osszesito!$C:$C,0)))</f>
        <v>Sülysáp, Kóka, Mende, Tápiószecső, Úri</v>
      </c>
      <c r="K12" s="16">
        <v>75000</v>
      </c>
      <c r="L12" s="12">
        <v>2028</v>
      </c>
      <c r="M12" s="12">
        <v>2028</v>
      </c>
      <c r="N12" s="17">
        <v>0</v>
      </c>
      <c r="O12" s="18">
        <v>75000</v>
      </c>
      <c r="P12" s="18">
        <v>0</v>
      </c>
      <c r="Q12" s="18"/>
      <c r="S12" s="18">
        <v>0</v>
      </c>
      <c r="T12" s="18">
        <v>0</v>
      </c>
      <c r="U12" s="18">
        <v>0</v>
      </c>
      <c r="V12" s="18">
        <v>0</v>
      </c>
      <c r="W12" s="18">
        <v>0</v>
      </c>
      <c r="X12" s="18">
        <v>0</v>
      </c>
      <c r="Y12" s="18">
        <v>0</v>
      </c>
      <c r="Z12" s="18">
        <v>0</v>
      </c>
      <c r="AA12" s="18">
        <v>0</v>
      </c>
      <c r="AB12" s="18">
        <v>0</v>
      </c>
      <c r="AC12" s="18">
        <v>0</v>
      </c>
      <c r="AD12" s="18">
        <f t="shared" si="0"/>
        <v>0</v>
      </c>
      <c r="AE12" s="16" t="str">
        <f t="shared" si="1"/>
        <v>Nem rövidtávú a feladat.</v>
      </c>
      <c r="AG12" s="18">
        <v>0</v>
      </c>
      <c r="AH12" s="18">
        <v>0</v>
      </c>
      <c r="AI12" s="18">
        <v>0</v>
      </c>
      <c r="AJ12" s="18">
        <v>0</v>
      </c>
      <c r="AK12" s="18">
        <v>0</v>
      </c>
      <c r="AL12" s="18">
        <v>0</v>
      </c>
      <c r="AM12" s="18">
        <v>0</v>
      </c>
      <c r="AN12" s="18">
        <v>0</v>
      </c>
      <c r="AO12" s="18">
        <v>0</v>
      </c>
      <c r="AP12" s="18">
        <v>0</v>
      </c>
      <c r="AQ12" s="18">
        <v>0</v>
      </c>
      <c r="AR12" s="18">
        <f t="shared" si="2"/>
        <v>0</v>
      </c>
      <c r="AS12" s="16" t="s">
        <v>86</v>
      </c>
      <c r="AT12" s="13" t="str">
        <f t="shared" si="3"/>
        <v>Forráshiányos a feladat!</v>
      </c>
      <c r="AU12" s="19"/>
      <c r="AW12" s="14"/>
      <c r="AX12" s="14"/>
      <c r="AZ12" s="20">
        <f>IF($D12="","",INDEX([1]Osszesito!$E:$E,MATCH($F12,[1]Osszesito!$C:$C,0)))</f>
        <v>4081</v>
      </c>
      <c r="BA12" s="20">
        <f t="shared" si="22"/>
        <v>0</v>
      </c>
      <c r="BB12" s="20">
        <f t="shared" si="23"/>
        <v>1</v>
      </c>
      <c r="BC12" s="21" t="str">
        <f t="shared" si="24"/>
        <v>H</v>
      </c>
      <c r="BD12" s="21">
        <f t="shared" si="25"/>
        <v>0</v>
      </c>
      <c r="BE12" s="21">
        <f>IF(AND($BC12="R",$O12&gt;0),1,IF(AND($BC12="H",$N12&gt;0),1,0))</f>
        <v>0</v>
      </c>
      <c r="BF12" s="21">
        <f>IF($AD12&lt;$N12,1,IF($AD12=$N12,0))</f>
        <v>0</v>
      </c>
      <c r="BG12" s="21" t="str">
        <f>IF($L12&gt;2027,"Nem rövidtávú a feladat.",IF($BF12=1,"Az I. ütem nem lehet forráshiányos!",IF($AD12&gt;$N12,"Többlet forrást jelölt meg az I.ütemnél! Kérjük, a többletet az 'Osszesito' fülön tüntesse fel!",IF($AD12=$N12,"A forrás egyenlő a költséggel (I.ütem).",0))))</f>
        <v>Nem rövidtávú a feladat.</v>
      </c>
      <c r="BH12" s="20">
        <f t="shared" si="26"/>
        <v>1</v>
      </c>
      <c r="BI12" s="21">
        <f>IF(AND($BH12=1,$N12=$AD12),1,0)</f>
        <v>1</v>
      </c>
      <c r="BJ12" s="21">
        <f>IF($AR12&lt;$O12,1,0)</f>
        <v>1</v>
      </c>
      <c r="BK12" s="21">
        <f t="shared" si="27"/>
        <v>1</v>
      </c>
      <c r="BL12" s="21">
        <f>IF(AND($BK12=1,$O12=$AR12),1,IF(AND($BK12=1,$O12&gt;$AR12,AS12="igen"),1,0))</f>
        <v>1</v>
      </c>
      <c r="BM12" s="21" t="str">
        <f>IF($M12&lt;2028,"Nem hosszútávú a feladat.",IF(AND($BJ12=1,$AS12="nem"),"Forráshiányos a feladat? Jelölje az AR-oszlopban!",IF(AND($BJ12=0,$AS12="igen"),"Forráshiányosnak jelölte a feladat az AR-oszlopban, de a forrás költség adatok alapnján nem az!",IF(AND($BJ12=1,$AS12="igen"),"Forráshiányos a feladat!",IF($AR12&gt;$O12,"Többlet forrást jelölt meg az II.ütemnél! Kérjük, a többletet az 'Osszesito' fülön tüntesse fel!",IF($AR12=$O12,"A forrás egyenlő a költséggel (II.ütem).",0))))))</f>
        <v>Forráshiányos a feladat!</v>
      </c>
      <c r="BN12" s="22">
        <f t="shared" si="28"/>
        <v>0</v>
      </c>
      <c r="BO12" s="21">
        <f t="shared" si="29"/>
        <v>1</v>
      </c>
      <c r="BP12" s="21">
        <f>IF(AND($BN12=1,$N12=0),1,0)</f>
        <v>0</v>
      </c>
      <c r="BQ12" s="21">
        <f>IF(AND($BO12=1,$O12=0),1,0)</f>
        <v>0</v>
      </c>
      <c r="BR12" s="21">
        <f>IF(AND($BC12="R",$N12=0,$BA12&gt;29),1,IF(AND($BC12="RH",$N12=0,$BA12&gt;29),1,0))</f>
        <v>0</v>
      </c>
      <c r="BS12" s="21">
        <f>IF($BO12=0,"Nincs hosszútávú terv!",IF(AND($BC12="H",$O12=0,$BA12=0),"Nullás a hosszútávú feladat és nincs hozzá indoklás!",IF(AND($BC12="RH",$O12=0,$BA12=0),"Nullás a hosszútávú feladat és nincs hozzá indoklás!",IF(AND($BC12="R",$O12=0,$BA12&lt;300),"Nullás a hosszútávú feladat és rövid hozzá az indoklás!",IF(AND($BC12="RH",$O12=0,$BA12&lt;300),"Nullás a hosszútávú feladat és rövid hozzá az indoklás!",0)))))</f>
        <v>0</v>
      </c>
      <c r="BT12" s="20">
        <f>IF(AND($BC12="R",$N12=0,$BA12&gt;29),1,IF(AND($BC12="RH",$N12=0,$BA12&gt;29),1,0))</f>
        <v>0</v>
      </c>
      <c r="BU12" s="21">
        <f>IF(AND($BC12="H",$O12=0,$BA12&gt;29),1,IF(AND($BC12="RH",$O12=0,$BA12&gt;29),1,0))</f>
        <v>0</v>
      </c>
      <c r="BV12" s="21">
        <f t="shared" si="30"/>
        <v>1</v>
      </c>
      <c r="BW12" s="21">
        <f t="shared" si="31"/>
        <v>1</v>
      </c>
      <c r="BX12" s="21">
        <f t="shared" si="32"/>
        <v>1</v>
      </c>
      <c r="BY12" s="21">
        <f t="shared" si="33"/>
        <v>1</v>
      </c>
      <c r="BZ12" s="21">
        <f t="shared" si="34"/>
        <v>1</v>
      </c>
      <c r="CA12" s="21">
        <f t="shared" si="35"/>
        <v>1</v>
      </c>
      <c r="CB12" s="21">
        <f t="shared" si="36"/>
        <v>1</v>
      </c>
      <c r="CC12" s="21">
        <f t="shared" si="37"/>
        <v>1</v>
      </c>
      <c r="CD12" s="21">
        <f t="shared" si="38"/>
        <v>1</v>
      </c>
      <c r="CE12" s="21" t="str">
        <f t="shared" si="39"/>
        <v>?</v>
      </c>
      <c r="CF12" s="21"/>
      <c r="CG12" s="21" t="str">
        <f>IF($BB12=0,$CE12,IF($BH12=0,"I. ütem forrása nincs kitöltve!",IF($BK12=0,"II. ütem forrása nincs kitöltve!",IF($BE12=1,"Költségek üteme nem megfelelő (az időtartam és a költség üteme eltér)!",IF(AND(BI12=0,$BB12=1,$BK12=1,$BE12=1),"Kötelező cellák kitöltve, de az I. ütem forrása hibás!",IF(AND(BK12=0,$BB12=1,$BK12=1,$BE12=1),"Kötelező cellák kitöltve, de a II. ütem forrása hibás!",IF(AND($BP12=1,$BA12&lt;30),"Nullás a rövidtávú feladat és rövid (hiányzik) a hozzá tartozó indoklás!",IF(AND($BQ12=1,$BA12&lt;30),"Nullás a hosszútávú feladat és rövid (hiányzik) a hozzá tartozó indoklás!",IF(AND(BO12=1,C12="1811_RENDKÍVÜLI"),"II. ütemre nem tervezhet Rendkívüli feladatot!",IF(BI12=0,AE12,IF(BL12=0,AT12,IF(AND(BD12=1,$P12&gt;$N12),"EM rendelet 2. melléklet terhére elszámolt költség nem lehet nagyobb az I. ütemre tervezett tényleges költségnél!",IF($AD12&gt;$N12,"Többlet forrást jelölt meg az I. ütemnél! Kérjük, a többletet az 'Osszesito' fülön tüntesse fel!",IF($AR12&gt;$O12,"Többlet forrást jelölt meg a II. ütemnél! Kérjük, a többletet az 'Osszesito' fülön tüntesse fel!","Kitöltés rendben!"))))))))))))))</f>
        <v>Kitöltés rendben!</v>
      </c>
      <c r="CH12" s="23">
        <f>IF(A12="Kitöltés rendben!",1,0)</f>
        <v>1</v>
      </c>
      <c r="CI12" s="22">
        <f>IF(AND($BC12="R",$CH12=1),1,IF(AND($BC12="RH",$CH12=1),1,0))</f>
        <v>0</v>
      </c>
      <c r="CJ12" s="21">
        <f>IF(AND($BC12="H",$CH12=1),1,IF(AND($BC12="RH",$CH12=1),1,0))</f>
        <v>1</v>
      </c>
    </row>
    <row r="13" spans="1:88" ht="330" x14ac:dyDescent="0.25">
      <c r="A13" s="11" t="str">
        <f>IF($G13="","Nincs VKR kiválasztva!",CG13)</f>
        <v>Kitöltés rendben!</v>
      </c>
      <c r="B13" s="12" t="s">
        <v>112</v>
      </c>
      <c r="C13" s="13" t="s">
        <v>113</v>
      </c>
      <c r="D13" s="14" t="s">
        <v>114</v>
      </c>
      <c r="E13" s="14" t="s">
        <v>84</v>
      </c>
      <c r="F13" s="15" t="str">
        <f>IF($G13="","Nincs VKR kiválasztva!",INDEX([1]Osszesito!$C:$C,MATCH($G13,[1]Osszesito!$D:$D,0)))</f>
        <v>21-21713-1-005-00-06</v>
      </c>
      <c r="G13" s="13" t="s">
        <v>85</v>
      </c>
      <c r="H13" s="15" t="str">
        <f>IF($D13="","",CONCATENATE($AZ13,"_",COUNTA($D$3:$D13),"_FSZV_2026"))</f>
        <v>4081_11_FSZV_2026</v>
      </c>
      <c r="I13" s="15" t="str">
        <f>IF($G13="","Nincs VKR kiválasztva!",INDEX([1]Osszesito!$G:$G,MATCH($F13,[1]Osszesito!$C:$C,0)))</f>
        <v>Sülysáp Város Önkormányzata, Kóka Község Önkormányzata, Mende Község Önkormányzata, Tápiószecső Nagyközség Önkormányzata, Úri Község Önkormányzata</v>
      </c>
      <c r="J13" s="15" t="str">
        <f>IF($G13="","Nincs VKR kiválasztva!",INDEX([1]Osszesito!$F:$F,MATCH($F13,[1]Osszesito!$C:$C,0)))</f>
        <v>Sülysáp, Kóka, Mende, Tápiószecső, Úri</v>
      </c>
      <c r="K13" s="16">
        <v>90000</v>
      </c>
      <c r="L13" s="12">
        <v>2028</v>
      </c>
      <c r="M13" s="12">
        <v>2028</v>
      </c>
      <c r="N13" s="17">
        <v>0</v>
      </c>
      <c r="O13" s="18">
        <v>90000</v>
      </c>
      <c r="P13" s="18">
        <v>0</v>
      </c>
      <c r="Q13" s="18"/>
      <c r="S13" s="18">
        <v>0</v>
      </c>
      <c r="T13" s="18">
        <v>0</v>
      </c>
      <c r="U13" s="18">
        <v>0</v>
      </c>
      <c r="V13" s="18">
        <v>0</v>
      </c>
      <c r="W13" s="18">
        <v>0</v>
      </c>
      <c r="X13" s="18">
        <v>0</v>
      </c>
      <c r="Y13" s="18">
        <v>0</v>
      </c>
      <c r="Z13" s="18">
        <v>0</v>
      </c>
      <c r="AA13" s="18">
        <v>0</v>
      </c>
      <c r="AB13" s="18">
        <v>0</v>
      </c>
      <c r="AC13" s="18">
        <v>0</v>
      </c>
      <c r="AD13" s="18">
        <f t="shared" si="0"/>
        <v>0</v>
      </c>
      <c r="AE13" s="16" t="str">
        <f t="shared" si="1"/>
        <v>Nem rövidtávú a feladat.</v>
      </c>
      <c r="AG13" s="18">
        <v>0</v>
      </c>
      <c r="AH13" s="18">
        <v>0</v>
      </c>
      <c r="AI13" s="18">
        <v>0</v>
      </c>
      <c r="AJ13" s="18">
        <v>0</v>
      </c>
      <c r="AK13" s="18">
        <v>0</v>
      </c>
      <c r="AL13" s="18">
        <v>0</v>
      </c>
      <c r="AM13" s="18">
        <v>0</v>
      </c>
      <c r="AN13" s="18">
        <v>0</v>
      </c>
      <c r="AO13" s="18">
        <v>0</v>
      </c>
      <c r="AP13" s="18">
        <v>0</v>
      </c>
      <c r="AQ13" s="18">
        <v>0</v>
      </c>
      <c r="AR13" s="18">
        <f t="shared" si="2"/>
        <v>0</v>
      </c>
      <c r="AS13" s="16" t="s">
        <v>86</v>
      </c>
      <c r="AT13" s="13" t="str">
        <f t="shared" si="3"/>
        <v>Forráshiányos a feladat!</v>
      </c>
      <c r="AU13" s="19"/>
      <c r="AW13" s="14"/>
      <c r="AX13" s="14"/>
      <c r="AZ13" s="20">
        <f>IF($D13="","",INDEX([1]Osszesito!$E:$E,MATCH($F13,[1]Osszesito!$C:$C,0)))</f>
        <v>4081</v>
      </c>
      <c r="BA13" s="20">
        <f t="shared" si="22"/>
        <v>0</v>
      </c>
      <c r="BB13" s="20">
        <f t="shared" si="23"/>
        <v>1</v>
      </c>
      <c r="BC13" s="21" t="str">
        <f t="shared" si="24"/>
        <v>H</v>
      </c>
      <c r="BD13" s="21">
        <f t="shared" si="25"/>
        <v>0</v>
      </c>
      <c r="BE13" s="21">
        <f>IF(AND($BC13="R",$O13&gt;0),1,IF(AND($BC13="H",$N13&gt;0),1,0))</f>
        <v>0</v>
      </c>
      <c r="BF13" s="21">
        <f>IF($AD13&lt;$N13,1,IF($AD13=$N13,0))</f>
        <v>0</v>
      </c>
      <c r="BG13" s="21" t="str">
        <f>IF($L13&gt;2027,"Nem rövidtávú a feladat.",IF($BF13=1,"Az I. ütem nem lehet forráshiányos!",IF($AD13&gt;$N13,"Többlet forrást jelölt meg az I.ütemnél! Kérjük, a többletet az 'Osszesito' fülön tüntesse fel!",IF($AD13=$N13,"A forrás egyenlő a költséggel (I.ütem).",0))))</f>
        <v>Nem rövidtávú a feladat.</v>
      </c>
      <c r="BH13" s="20">
        <f t="shared" si="26"/>
        <v>1</v>
      </c>
      <c r="BI13" s="21">
        <f>IF(AND($BH13=1,$N13=$AD13),1,0)</f>
        <v>1</v>
      </c>
      <c r="BJ13" s="21">
        <f>IF($AR13&lt;$O13,1,0)</f>
        <v>1</v>
      </c>
      <c r="BK13" s="21">
        <f t="shared" si="27"/>
        <v>1</v>
      </c>
      <c r="BL13" s="21">
        <f>IF(AND($BK13=1,$O13=$AR13),1,IF(AND($BK13=1,$O13&gt;$AR13,AS13="igen"),1,0))</f>
        <v>1</v>
      </c>
      <c r="BM13" s="21" t="str">
        <f>IF($M13&lt;2028,"Nem hosszútávú a feladat.",IF(AND($BJ13=1,$AS13="nem"),"Forráshiányos a feladat? Jelölje az AR-oszlopban!",IF(AND($BJ13=0,$AS13="igen"),"Forráshiányosnak jelölte a feladat az AR-oszlopban, de a forrás költség adatok alapnján nem az!",IF(AND($BJ13=1,$AS13="igen"),"Forráshiányos a feladat!",IF($AR13&gt;$O13,"Többlet forrást jelölt meg az II.ütemnél! Kérjük, a többletet az 'Osszesito' fülön tüntesse fel!",IF($AR13=$O13,"A forrás egyenlő a költséggel (II.ütem).",0))))))</f>
        <v>Forráshiányos a feladat!</v>
      </c>
      <c r="BN13" s="22">
        <f t="shared" si="28"/>
        <v>0</v>
      </c>
      <c r="BO13" s="21">
        <f t="shared" si="29"/>
        <v>1</v>
      </c>
      <c r="BP13" s="21">
        <f>IF(AND($BN13=1,$N13=0),1,0)</f>
        <v>0</v>
      </c>
      <c r="BQ13" s="21">
        <f>IF(AND($BO13=1,$O13=0),1,0)</f>
        <v>0</v>
      </c>
      <c r="BR13" s="21">
        <f>IF(AND($BC13="R",$N13=0,$BA13&gt;29),1,IF(AND($BC13="RH",$N13=0,$BA13&gt;29),1,0))</f>
        <v>0</v>
      </c>
      <c r="BS13" s="21">
        <f>IF($BO13=0,"Nincs hosszútávú terv!",IF(AND($BC13="H",$O13=0,$BA13=0),"Nullás a hosszútávú feladat és nincs hozzá indoklás!",IF(AND($BC13="RH",$O13=0,$BA13=0),"Nullás a hosszútávú feladat és nincs hozzá indoklás!",IF(AND($BC13="R",$O13=0,$BA13&lt;300),"Nullás a hosszútávú feladat és rövid hozzá az indoklás!",IF(AND($BC13="RH",$O13=0,$BA13&lt;300),"Nullás a hosszútávú feladat és rövid hozzá az indoklás!",0)))))</f>
        <v>0</v>
      </c>
      <c r="BT13" s="20">
        <f>IF(AND($BC13="R",$N13=0,$BA13&gt;29),1,IF(AND($BC13="RH",$N13=0,$BA13&gt;29),1,0))</f>
        <v>0</v>
      </c>
      <c r="BU13" s="21">
        <f>IF(AND($BC13="H",$O13=0,$BA13&gt;29),1,IF(AND($BC13="RH",$O13=0,$BA13&gt;29),1,0))</f>
        <v>0</v>
      </c>
      <c r="BV13" s="21">
        <f t="shared" si="30"/>
        <v>1</v>
      </c>
      <c r="BW13" s="21">
        <f t="shared" si="31"/>
        <v>1</v>
      </c>
      <c r="BX13" s="21">
        <f t="shared" si="32"/>
        <v>1</v>
      </c>
      <c r="BY13" s="21">
        <f t="shared" si="33"/>
        <v>1</v>
      </c>
      <c r="BZ13" s="21">
        <f t="shared" si="34"/>
        <v>1</v>
      </c>
      <c r="CA13" s="21">
        <f t="shared" si="35"/>
        <v>1</v>
      </c>
      <c r="CB13" s="21">
        <f t="shared" si="36"/>
        <v>1</v>
      </c>
      <c r="CC13" s="21">
        <f t="shared" si="37"/>
        <v>1</v>
      </c>
      <c r="CD13" s="21">
        <f t="shared" si="38"/>
        <v>1</v>
      </c>
      <c r="CE13" s="21" t="str">
        <f t="shared" si="39"/>
        <v>?</v>
      </c>
      <c r="CF13" s="21"/>
      <c r="CG13" s="21" t="str">
        <f>IF($BB13=0,$CE13,IF($BH13=0,"I. ütem forrása nincs kitöltve!",IF($BK13=0,"II. ütem forrása nincs kitöltve!",IF($BE13=1,"Költségek üteme nem megfelelő (az időtartam és a költség üteme eltér)!",IF(AND(BI13=0,$BB13=1,$BK13=1,$BE13=1),"Kötelező cellák kitöltve, de az I. ütem forrása hibás!",IF(AND(BK13=0,$BB13=1,$BK13=1,$BE13=1),"Kötelező cellák kitöltve, de a II. ütem forrása hibás!",IF(AND($BP13=1,$BA13&lt;30),"Nullás a rövidtávú feladat és rövid (hiányzik) a hozzá tartozó indoklás!",IF(AND($BQ13=1,$BA13&lt;30),"Nullás a hosszútávú feladat és rövid (hiányzik) a hozzá tartozó indoklás!",IF(AND(BO13=1,C13="1811_RENDKÍVÜLI"),"II. ütemre nem tervezhet Rendkívüli feladatot!",IF(BI13=0,AE13,IF(BL13=0,AT13,IF(AND(BD13=1,$P13&gt;$N13),"EM rendelet 2. melléklet terhére elszámolt költség nem lehet nagyobb az I. ütemre tervezett tényleges költségnél!",IF($AD13&gt;$N13,"Többlet forrást jelölt meg az I. ütemnél! Kérjük, a többletet az 'Osszesito' fülön tüntesse fel!",IF($AR13&gt;$O13,"Többlet forrást jelölt meg a II. ütemnél! Kérjük, a többletet az 'Osszesito' fülön tüntesse fel!","Kitöltés rendben!"))))))))))))))</f>
        <v>Kitöltés rendben!</v>
      </c>
      <c r="CH13" s="23">
        <f>IF(A13="Kitöltés rendben!",1,0)</f>
        <v>1</v>
      </c>
      <c r="CI13" s="22">
        <f>IF(AND($BC13="R",$CH13=1),1,IF(AND($BC13="RH",$CH13=1),1,0))</f>
        <v>0</v>
      </c>
      <c r="CJ13" s="21">
        <f>IF(AND($BC13="H",$CH13=1),1,IF(AND($BC13="RH",$CH13=1),1,0))</f>
        <v>1</v>
      </c>
    </row>
    <row r="14" spans="1:88" ht="330" x14ac:dyDescent="0.25">
      <c r="A14" s="11" t="str">
        <f>IF($G14="","Nincs VKR kiválasztva!",CG14)</f>
        <v>Kitöltés rendben!</v>
      </c>
      <c r="B14" s="12" t="s">
        <v>115</v>
      </c>
      <c r="C14" s="13" t="s">
        <v>116</v>
      </c>
      <c r="D14" s="14" t="s">
        <v>117</v>
      </c>
      <c r="E14" s="14" t="s">
        <v>84</v>
      </c>
      <c r="F14" s="15" t="str">
        <f>IF($G14="","Nincs VKR kiválasztva!",INDEX([1]Osszesito!$C:$C,MATCH($G14,[1]Osszesito!$D:$D,0)))</f>
        <v>21-21713-1-005-00-06</v>
      </c>
      <c r="G14" s="13" t="s">
        <v>85</v>
      </c>
      <c r="H14" s="15" t="str">
        <f>IF($D14="","",CONCATENATE($AZ14,"_",COUNTA($D$3:$D14),"_FSZV_2026"))</f>
        <v>4081_12_FSZV_2026</v>
      </c>
      <c r="I14" s="15" t="str">
        <f>IF($G14="","Nincs VKR kiválasztva!",INDEX([1]Osszesito!$G:$G,MATCH($F14,[1]Osszesito!$C:$C,0)))</f>
        <v>Sülysáp Város Önkormányzata, Kóka Község Önkormányzata, Mende Község Önkormányzata, Tápiószecső Nagyközség Önkormányzata, Úri Község Önkormányzata</v>
      </c>
      <c r="J14" s="15" t="str">
        <f>IF($G14="","Nincs VKR kiválasztva!",INDEX([1]Osszesito!$F:$F,MATCH($F14,[1]Osszesito!$C:$C,0)))</f>
        <v>Sülysáp, Kóka, Mende, Tápiószecső, Úri</v>
      </c>
      <c r="K14" s="16">
        <v>2500</v>
      </c>
      <c r="L14" s="12">
        <v>2028</v>
      </c>
      <c r="M14" s="12">
        <v>2028</v>
      </c>
      <c r="N14" s="17">
        <v>0</v>
      </c>
      <c r="O14" s="18">
        <v>2500</v>
      </c>
      <c r="P14" s="18">
        <v>0</v>
      </c>
      <c r="Q14" s="18"/>
      <c r="S14" s="18">
        <v>0</v>
      </c>
      <c r="T14" s="18">
        <v>0</v>
      </c>
      <c r="U14" s="18">
        <v>0</v>
      </c>
      <c r="V14" s="18">
        <v>0</v>
      </c>
      <c r="W14" s="18">
        <v>0</v>
      </c>
      <c r="X14" s="18">
        <v>0</v>
      </c>
      <c r="Y14" s="18">
        <v>0</v>
      </c>
      <c r="Z14" s="18">
        <v>0</v>
      </c>
      <c r="AA14" s="18">
        <v>0</v>
      </c>
      <c r="AB14" s="18">
        <v>0</v>
      </c>
      <c r="AC14" s="18">
        <v>0</v>
      </c>
      <c r="AD14" s="18">
        <f t="shared" si="0"/>
        <v>0</v>
      </c>
      <c r="AE14" s="16" t="str">
        <f t="shared" si="1"/>
        <v>Nem rövidtávú a feladat.</v>
      </c>
      <c r="AG14" s="18">
        <v>0</v>
      </c>
      <c r="AH14" s="18">
        <v>0</v>
      </c>
      <c r="AI14" s="18">
        <v>0</v>
      </c>
      <c r="AJ14" s="18">
        <v>0</v>
      </c>
      <c r="AK14" s="18">
        <v>0</v>
      </c>
      <c r="AL14" s="18">
        <v>0</v>
      </c>
      <c r="AM14" s="18">
        <v>0</v>
      </c>
      <c r="AN14" s="18">
        <v>0</v>
      </c>
      <c r="AO14" s="18">
        <v>0</v>
      </c>
      <c r="AP14" s="18">
        <v>0</v>
      </c>
      <c r="AQ14" s="18">
        <v>0</v>
      </c>
      <c r="AR14" s="18">
        <f t="shared" si="2"/>
        <v>0</v>
      </c>
      <c r="AS14" s="16" t="s">
        <v>86</v>
      </c>
      <c r="AT14" s="13" t="str">
        <f t="shared" si="3"/>
        <v>Forráshiányos a feladat!</v>
      </c>
      <c r="AU14" s="19"/>
      <c r="AW14" s="14"/>
      <c r="AX14" s="14"/>
      <c r="AZ14" s="20">
        <f>IF($D14="","",INDEX([1]Osszesito!$E:$E,MATCH($F14,[1]Osszesito!$C:$C,0)))</f>
        <v>4081</v>
      </c>
      <c r="BA14" s="20">
        <f t="shared" si="22"/>
        <v>0</v>
      </c>
      <c r="BB14" s="20">
        <f t="shared" si="23"/>
        <v>1</v>
      </c>
      <c r="BC14" s="21" t="str">
        <f t="shared" si="24"/>
        <v>H</v>
      </c>
      <c r="BD14" s="21">
        <f t="shared" si="25"/>
        <v>0</v>
      </c>
      <c r="BE14" s="21">
        <f>IF(AND($BC14="R",$O14&gt;0),1,IF(AND($BC14="H",$N14&gt;0),1,0))</f>
        <v>0</v>
      </c>
      <c r="BF14" s="21">
        <f>IF($AD14&lt;$N14,1,IF($AD14=$N14,0))</f>
        <v>0</v>
      </c>
      <c r="BG14" s="21" t="str">
        <f>IF($L14&gt;2027,"Nem rövidtávú a feladat.",IF($BF14=1,"Az I. ütem nem lehet forráshiányos!",IF($AD14&gt;$N14,"Többlet forrást jelölt meg az I.ütemnél! Kérjük, a többletet az 'Osszesito' fülön tüntesse fel!",IF($AD14=$N14,"A forrás egyenlő a költséggel (I.ütem).",0))))</f>
        <v>Nem rövidtávú a feladat.</v>
      </c>
      <c r="BH14" s="20">
        <f t="shared" si="26"/>
        <v>1</v>
      </c>
      <c r="BI14" s="21">
        <f>IF(AND($BH14=1,$N14=$AD14),1,0)</f>
        <v>1</v>
      </c>
      <c r="BJ14" s="21">
        <f>IF($AR14&lt;$O14,1,0)</f>
        <v>1</v>
      </c>
      <c r="BK14" s="21">
        <f t="shared" si="27"/>
        <v>1</v>
      </c>
      <c r="BL14" s="21">
        <f>IF(AND($BK14=1,$O14=$AR14),1,IF(AND($BK14=1,$O14&gt;$AR14,AS14="igen"),1,0))</f>
        <v>1</v>
      </c>
      <c r="BM14" s="21" t="str">
        <f>IF($M14&lt;2028,"Nem hosszútávú a feladat.",IF(AND($BJ14=1,$AS14="nem"),"Forráshiányos a feladat? Jelölje az AR-oszlopban!",IF(AND($BJ14=0,$AS14="igen"),"Forráshiányosnak jelölte a feladat az AR-oszlopban, de a forrás költség adatok alapnján nem az!",IF(AND($BJ14=1,$AS14="igen"),"Forráshiányos a feladat!",IF($AR14&gt;$O14,"Többlet forrást jelölt meg az II.ütemnél! Kérjük, a többletet az 'Osszesito' fülön tüntesse fel!",IF($AR14=$O14,"A forrás egyenlő a költséggel (II.ütem).",0))))))</f>
        <v>Forráshiányos a feladat!</v>
      </c>
      <c r="BN14" s="22">
        <f t="shared" si="28"/>
        <v>0</v>
      </c>
      <c r="BO14" s="21">
        <f t="shared" si="29"/>
        <v>1</v>
      </c>
      <c r="BP14" s="21">
        <f>IF(AND($BN14=1,$N14=0),1,0)</f>
        <v>0</v>
      </c>
      <c r="BQ14" s="21">
        <f>IF(AND($BO14=1,$O14=0),1,0)</f>
        <v>0</v>
      </c>
      <c r="BR14" s="21">
        <f>IF(AND($BC14="R",$N14=0,$BA14&gt;29),1,IF(AND($BC14="RH",$N14=0,$BA14&gt;29),1,0))</f>
        <v>0</v>
      </c>
      <c r="BS14" s="21">
        <f>IF($BO14=0,"Nincs hosszútávú terv!",IF(AND($BC14="H",$O14=0,$BA14=0),"Nullás a hosszútávú feladat és nincs hozzá indoklás!",IF(AND($BC14="RH",$O14=0,$BA14=0),"Nullás a hosszútávú feladat és nincs hozzá indoklás!",IF(AND($BC14="R",$O14=0,$BA14&lt;300),"Nullás a hosszútávú feladat és rövid hozzá az indoklás!",IF(AND($BC14="RH",$O14=0,$BA14&lt;300),"Nullás a hosszútávú feladat és rövid hozzá az indoklás!",0)))))</f>
        <v>0</v>
      </c>
      <c r="BT14" s="20">
        <f>IF(AND($BC14="R",$N14=0,$BA14&gt;29),1,IF(AND($BC14="RH",$N14=0,$BA14&gt;29),1,0))</f>
        <v>0</v>
      </c>
      <c r="BU14" s="21">
        <f>IF(AND($BC14="H",$O14=0,$BA14&gt;29),1,IF(AND($BC14="RH",$O14=0,$BA14&gt;29),1,0))</f>
        <v>0</v>
      </c>
      <c r="BV14" s="21">
        <f t="shared" si="30"/>
        <v>1</v>
      </c>
      <c r="BW14" s="21">
        <f t="shared" si="31"/>
        <v>1</v>
      </c>
      <c r="BX14" s="21">
        <f t="shared" si="32"/>
        <v>1</v>
      </c>
      <c r="BY14" s="21">
        <f t="shared" si="33"/>
        <v>1</v>
      </c>
      <c r="BZ14" s="21">
        <f t="shared" si="34"/>
        <v>1</v>
      </c>
      <c r="CA14" s="21">
        <f t="shared" si="35"/>
        <v>1</v>
      </c>
      <c r="CB14" s="21">
        <f t="shared" si="36"/>
        <v>1</v>
      </c>
      <c r="CC14" s="21">
        <f t="shared" si="37"/>
        <v>1</v>
      </c>
      <c r="CD14" s="21">
        <f t="shared" si="38"/>
        <v>1</v>
      </c>
      <c r="CE14" s="21" t="str">
        <f t="shared" si="39"/>
        <v>?</v>
      </c>
      <c r="CF14" s="21"/>
      <c r="CG14" s="21" t="str">
        <f>IF($BB14=0,$CE14,IF($BH14=0,"I. ütem forrása nincs kitöltve!",IF($BK14=0,"II. ütem forrása nincs kitöltve!",IF($BE14=1,"Költségek üteme nem megfelelő (az időtartam és a költség üteme eltér)!",IF(AND(BI14=0,$BB14=1,$BK14=1,$BE14=1),"Kötelező cellák kitöltve, de az I. ütem forrása hibás!",IF(AND(BK14=0,$BB14=1,$BK14=1,$BE14=1),"Kötelező cellák kitöltve, de a II. ütem forrása hibás!",IF(AND($BP14=1,$BA14&lt;30),"Nullás a rövidtávú feladat és rövid (hiányzik) a hozzá tartozó indoklás!",IF(AND($BQ14=1,$BA14&lt;30),"Nullás a hosszútávú feladat és rövid (hiányzik) a hozzá tartozó indoklás!",IF(AND(BO14=1,C14="1811_RENDKÍVÜLI"),"II. ütemre nem tervezhet Rendkívüli feladatot!",IF(BI14=0,AE14,IF(BL14=0,AT14,IF(AND(BD14=1,$P14&gt;$N14),"EM rendelet 2. melléklet terhére elszámolt költség nem lehet nagyobb az I. ütemre tervezett tényleges költségnél!",IF($AD14&gt;$N14,"Többlet forrást jelölt meg az I. ütemnél! Kérjük, a többletet az 'Osszesito' fülön tüntesse fel!",IF($AR14&gt;$O14,"Többlet forrást jelölt meg a II. ütemnél! Kérjük, a többletet az 'Osszesito' fülön tüntesse fel!","Kitöltés rendben!"))))))))))))))</f>
        <v>Kitöltés rendben!</v>
      </c>
      <c r="CH14" s="23">
        <f>IF(A14="Kitöltés rendben!",1,0)</f>
        <v>1</v>
      </c>
      <c r="CI14" s="22">
        <f>IF(AND($BC14="R",$CH14=1),1,IF(AND($BC14="RH",$CH14=1),1,0))</f>
        <v>0</v>
      </c>
      <c r="CJ14" s="21">
        <f>IF(AND($BC14="H",$CH14=1),1,IF(AND($BC14="RH",$CH14=1),1,0))</f>
        <v>1</v>
      </c>
    </row>
    <row r="15" spans="1:88" ht="330" x14ac:dyDescent="0.25">
      <c r="A15" s="11" t="str">
        <f>IF($G15="","Nincs VKR kiválasztva!",CG15)</f>
        <v>Kitöltés rendben!</v>
      </c>
      <c r="B15" s="12" t="s">
        <v>118</v>
      </c>
      <c r="C15" s="13" t="s">
        <v>116</v>
      </c>
      <c r="D15" s="14" t="s">
        <v>119</v>
      </c>
      <c r="E15" s="14" t="s">
        <v>84</v>
      </c>
      <c r="F15" s="15" t="str">
        <f>IF($G15="","Nincs VKR kiválasztva!",INDEX([1]Osszesito!$C:$C,MATCH($G15,[1]Osszesito!$D:$D,0)))</f>
        <v>21-21713-1-005-00-06</v>
      </c>
      <c r="G15" s="13" t="s">
        <v>85</v>
      </c>
      <c r="H15" s="15" t="str">
        <f>IF($D15="","",CONCATENATE($AZ15,"_",COUNTA($D$3:$D15),"_FSZV_2026"))</f>
        <v>4081_13_FSZV_2026</v>
      </c>
      <c r="I15" s="15" t="str">
        <f>IF($G15="","Nincs VKR kiválasztva!",INDEX([1]Osszesito!$G:$G,MATCH($F15,[1]Osszesito!$C:$C,0)))</f>
        <v>Sülysáp Város Önkormányzata, Kóka Község Önkormányzata, Mende Község Önkormányzata, Tápiószecső Nagyközség Önkormányzata, Úri Község Önkormányzata</v>
      </c>
      <c r="J15" s="15" t="str">
        <f>IF($G15="","Nincs VKR kiválasztva!",INDEX([1]Osszesito!$F:$F,MATCH($F15,[1]Osszesito!$C:$C,0)))</f>
        <v>Sülysáp, Kóka, Mende, Tápiószecső, Úri</v>
      </c>
      <c r="K15" s="16">
        <v>2000</v>
      </c>
      <c r="L15" s="12">
        <v>2028</v>
      </c>
      <c r="M15" s="12">
        <v>2028</v>
      </c>
      <c r="N15" s="17">
        <v>0</v>
      </c>
      <c r="O15" s="18">
        <v>2000</v>
      </c>
      <c r="P15" s="18">
        <v>0</v>
      </c>
      <c r="Q15" s="18"/>
      <c r="S15" s="18">
        <v>0</v>
      </c>
      <c r="T15" s="18">
        <v>0</v>
      </c>
      <c r="U15" s="18">
        <v>0</v>
      </c>
      <c r="V15" s="18">
        <v>0</v>
      </c>
      <c r="W15" s="18">
        <v>0</v>
      </c>
      <c r="X15" s="18">
        <v>0</v>
      </c>
      <c r="Y15" s="18">
        <v>0</v>
      </c>
      <c r="Z15" s="18">
        <v>0</v>
      </c>
      <c r="AA15" s="18">
        <v>0</v>
      </c>
      <c r="AB15" s="18">
        <v>0</v>
      </c>
      <c r="AC15" s="18">
        <v>0</v>
      </c>
      <c r="AD15" s="18">
        <f t="shared" si="0"/>
        <v>0</v>
      </c>
      <c r="AE15" s="16" t="str">
        <f t="shared" si="1"/>
        <v>Nem rövidtávú a feladat.</v>
      </c>
      <c r="AG15" s="18">
        <v>0</v>
      </c>
      <c r="AH15" s="18">
        <v>0</v>
      </c>
      <c r="AI15" s="18">
        <v>0</v>
      </c>
      <c r="AJ15" s="18">
        <v>0</v>
      </c>
      <c r="AK15" s="18">
        <v>0</v>
      </c>
      <c r="AL15" s="18">
        <v>0</v>
      </c>
      <c r="AM15" s="18">
        <v>0</v>
      </c>
      <c r="AN15" s="18">
        <v>0</v>
      </c>
      <c r="AO15" s="18">
        <v>0</v>
      </c>
      <c r="AP15" s="18">
        <v>0</v>
      </c>
      <c r="AQ15" s="18">
        <v>0</v>
      </c>
      <c r="AR15" s="18">
        <f t="shared" si="2"/>
        <v>0</v>
      </c>
      <c r="AS15" s="16" t="s">
        <v>86</v>
      </c>
      <c r="AT15" s="13" t="str">
        <f t="shared" si="3"/>
        <v>Forráshiányos a feladat!</v>
      </c>
      <c r="AU15" s="19"/>
      <c r="AW15" s="14"/>
      <c r="AX15" s="14"/>
      <c r="AZ15" s="20">
        <f>IF($D15="","",INDEX([1]Osszesito!$E:$E,MATCH($F15,[1]Osszesito!$C:$C,0)))</f>
        <v>4081</v>
      </c>
      <c r="BA15" s="20">
        <f t="shared" si="22"/>
        <v>0</v>
      </c>
      <c r="BB15" s="20">
        <f t="shared" si="23"/>
        <v>1</v>
      </c>
      <c r="BC15" s="21" t="str">
        <f t="shared" si="24"/>
        <v>H</v>
      </c>
      <c r="BD15" s="21">
        <f t="shared" si="25"/>
        <v>0</v>
      </c>
      <c r="BE15" s="21">
        <f>IF(AND($BC15="R",$O15&gt;0),1,IF(AND($BC15="H",$N15&gt;0),1,0))</f>
        <v>0</v>
      </c>
      <c r="BF15" s="21">
        <f>IF($AD15&lt;$N15,1,IF($AD15=$N15,0))</f>
        <v>0</v>
      </c>
      <c r="BG15" s="21" t="str">
        <f>IF($L15&gt;2027,"Nem rövidtávú a feladat.",IF($BF15=1,"Az I. ütem nem lehet forráshiányos!",IF($AD15&gt;$N15,"Többlet forrást jelölt meg az I.ütemnél! Kérjük, a többletet az 'Osszesito' fülön tüntesse fel!",IF($AD15=$N15,"A forrás egyenlő a költséggel (I.ütem).",0))))</f>
        <v>Nem rövidtávú a feladat.</v>
      </c>
      <c r="BH15" s="20">
        <f t="shared" si="26"/>
        <v>1</v>
      </c>
      <c r="BI15" s="21">
        <f>IF(AND($BH15=1,$N15=$AD15),1,0)</f>
        <v>1</v>
      </c>
      <c r="BJ15" s="21">
        <f>IF($AR15&lt;$O15,1,0)</f>
        <v>1</v>
      </c>
      <c r="BK15" s="21">
        <f t="shared" si="27"/>
        <v>1</v>
      </c>
      <c r="BL15" s="21">
        <f>IF(AND($BK15=1,$O15=$AR15),1,IF(AND($BK15=1,$O15&gt;$AR15,AS15="igen"),1,0))</f>
        <v>1</v>
      </c>
      <c r="BM15" s="21" t="str">
        <f>IF($M15&lt;2028,"Nem hosszútávú a feladat.",IF(AND($BJ15=1,$AS15="nem"),"Forráshiányos a feladat? Jelölje az AR-oszlopban!",IF(AND($BJ15=0,$AS15="igen"),"Forráshiányosnak jelölte a feladat az AR-oszlopban, de a forrás költség adatok alapnján nem az!",IF(AND($BJ15=1,$AS15="igen"),"Forráshiányos a feladat!",IF($AR15&gt;$O15,"Többlet forrást jelölt meg az II.ütemnél! Kérjük, a többletet az 'Osszesito' fülön tüntesse fel!",IF($AR15=$O15,"A forrás egyenlő a költséggel (II.ütem).",0))))))</f>
        <v>Forráshiányos a feladat!</v>
      </c>
      <c r="BN15" s="22">
        <f t="shared" si="28"/>
        <v>0</v>
      </c>
      <c r="BO15" s="21">
        <f t="shared" si="29"/>
        <v>1</v>
      </c>
      <c r="BP15" s="21">
        <f>IF(AND($BN15=1,$N15=0),1,0)</f>
        <v>0</v>
      </c>
      <c r="BQ15" s="21">
        <f>IF(AND($BO15=1,$O15=0),1,0)</f>
        <v>0</v>
      </c>
      <c r="BR15" s="21">
        <f>IF(AND($BC15="R",$N15=0,$BA15&gt;29),1,IF(AND($BC15="RH",$N15=0,$BA15&gt;29),1,0))</f>
        <v>0</v>
      </c>
      <c r="BS15" s="21">
        <f>IF($BO15=0,"Nincs hosszútávú terv!",IF(AND($BC15="H",$O15=0,$BA15=0),"Nullás a hosszútávú feladat és nincs hozzá indoklás!",IF(AND($BC15="RH",$O15=0,$BA15=0),"Nullás a hosszútávú feladat és nincs hozzá indoklás!",IF(AND($BC15="R",$O15=0,$BA15&lt;300),"Nullás a hosszútávú feladat és rövid hozzá az indoklás!",IF(AND($BC15="RH",$O15=0,$BA15&lt;300),"Nullás a hosszútávú feladat és rövid hozzá az indoklás!",0)))))</f>
        <v>0</v>
      </c>
      <c r="BT15" s="20">
        <f>IF(AND($BC15="R",$N15=0,$BA15&gt;29),1,IF(AND($BC15="RH",$N15=0,$BA15&gt;29),1,0))</f>
        <v>0</v>
      </c>
      <c r="BU15" s="21">
        <f>IF(AND($BC15="H",$O15=0,$BA15&gt;29),1,IF(AND($BC15="RH",$O15=0,$BA15&gt;29),1,0))</f>
        <v>0</v>
      </c>
      <c r="BV15" s="21">
        <f t="shared" si="30"/>
        <v>1</v>
      </c>
      <c r="BW15" s="21">
        <f t="shared" si="31"/>
        <v>1</v>
      </c>
      <c r="BX15" s="21">
        <f t="shared" si="32"/>
        <v>1</v>
      </c>
      <c r="BY15" s="21">
        <f t="shared" si="33"/>
        <v>1</v>
      </c>
      <c r="BZ15" s="21">
        <f t="shared" si="34"/>
        <v>1</v>
      </c>
      <c r="CA15" s="21">
        <f t="shared" si="35"/>
        <v>1</v>
      </c>
      <c r="CB15" s="21">
        <f t="shared" si="36"/>
        <v>1</v>
      </c>
      <c r="CC15" s="21">
        <f t="shared" si="37"/>
        <v>1</v>
      </c>
      <c r="CD15" s="21">
        <f t="shared" si="38"/>
        <v>1</v>
      </c>
      <c r="CE15" s="21" t="str">
        <f t="shared" si="39"/>
        <v>?</v>
      </c>
      <c r="CF15" s="21"/>
      <c r="CG15" s="21" t="str">
        <f>IF($BB15=0,$CE15,IF($BH15=0,"I. ütem forrása nincs kitöltve!",IF($BK15=0,"II. ütem forrása nincs kitöltve!",IF($BE15=1,"Költségek üteme nem megfelelő (az időtartam és a költség üteme eltér)!",IF(AND(BI15=0,$BB15=1,$BK15=1,$BE15=1),"Kötelező cellák kitöltve, de az I. ütem forrása hibás!",IF(AND(BK15=0,$BB15=1,$BK15=1,$BE15=1),"Kötelező cellák kitöltve, de a II. ütem forrása hibás!",IF(AND($BP15=1,$BA15&lt;30),"Nullás a rövidtávú feladat és rövid (hiányzik) a hozzá tartozó indoklás!",IF(AND($BQ15=1,$BA15&lt;30),"Nullás a hosszútávú feladat és rövid (hiányzik) a hozzá tartozó indoklás!",IF(AND(BO15=1,C15="1811_RENDKÍVÜLI"),"II. ütemre nem tervezhet Rendkívüli feladatot!",IF(BI15=0,AE15,IF(BL15=0,AT15,IF(AND(BD15=1,$P15&gt;$N15),"EM rendelet 2. melléklet terhére elszámolt költség nem lehet nagyobb az I. ütemre tervezett tényleges költségnél!",IF($AD15&gt;$N15,"Többlet forrást jelölt meg az I. ütemnél! Kérjük, a többletet az 'Osszesito' fülön tüntesse fel!",IF($AR15&gt;$O15,"Többlet forrást jelölt meg a II. ütemnél! Kérjük, a többletet az 'Osszesito' fülön tüntesse fel!","Kitöltés rendben!"))))))))))))))</f>
        <v>Kitöltés rendben!</v>
      </c>
      <c r="CH15" s="23">
        <f>IF(A15="Kitöltés rendben!",1,0)</f>
        <v>1</v>
      </c>
      <c r="CI15" s="22">
        <f>IF(AND($BC15="R",$CH15=1),1,IF(AND($BC15="RH",$CH15=1),1,0))</f>
        <v>0</v>
      </c>
      <c r="CJ15" s="21">
        <f>IF(AND($BC15="H",$CH15=1),1,IF(AND($BC15="RH",$CH15=1),1,0))</f>
        <v>1</v>
      </c>
    </row>
    <row r="16" spans="1:88" ht="330" x14ac:dyDescent="0.25">
      <c r="A16" s="11" t="str">
        <f>IF($G16="","Nincs VKR kiválasztva!",CG16)</f>
        <v>Kitöltés rendben!</v>
      </c>
      <c r="B16" s="12" t="s">
        <v>120</v>
      </c>
      <c r="C16" s="13" t="s">
        <v>116</v>
      </c>
      <c r="D16" s="14" t="s">
        <v>121</v>
      </c>
      <c r="E16" s="14" t="s">
        <v>84</v>
      </c>
      <c r="F16" s="15" t="str">
        <f>IF($G16="","Nincs VKR kiválasztva!",INDEX([1]Osszesito!$C:$C,MATCH($G16,[1]Osszesito!$D:$D,0)))</f>
        <v>21-21713-1-005-00-06</v>
      </c>
      <c r="G16" s="13" t="s">
        <v>85</v>
      </c>
      <c r="H16" s="15" t="str">
        <f>IF($D16="","",CONCATENATE($AZ16,"_",COUNTA($D$3:$D16),"_FSZV_2026"))</f>
        <v>4081_14_FSZV_2026</v>
      </c>
      <c r="I16" s="15" t="str">
        <f>IF($G16="","Nincs VKR kiválasztva!",INDEX([1]Osszesito!$G:$G,MATCH($F16,[1]Osszesito!$C:$C,0)))</f>
        <v>Sülysáp Város Önkormányzata, Kóka Község Önkormányzata, Mende Község Önkormányzata, Tápiószecső Nagyközség Önkormányzata, Úri Község Önkormányzata</v>
      </c>
      <c r="J16" s="15" t="str">
        <f>IF($G16="","Nincs VKR kiválasztva!",INDEX([1]Osszesito!$F:$F,MATCH($F16,[1]Osszesito!$C:$C,0)))</f>
        <v>Sülysáp, Kóka, Mende, Tápiószecső, Úri</v>
      </c>
      <c r="K16" s="16">
        <v>2000</v>
      </c>
      <c r="L16" s="12">
        <v>2028</v>
      </c>
      <c r="M16" s="12">
        <v>2028</v>
      </c>
      <c r="N16" s="17">
        <v>0</v>
      </c>
      <c r="O16" s="18">
        <v>2000</v>
      </c>
      <c r="P16" s="18">
        <v>0</v>
      </c>
      <c r="Q16" s="18"/>
      <c r="S16" s="18">
        <v>0</v>
      </c>
      <c r="T16" s="18">
        <v>0</v>
      </c>
      <c r="U16" s="18">
        <v>0</v>
      </c>
      <c r="V16" s="18">
        <v>0</v>
      </c>
      <c r="W16" s="18">
        <v>0</v>
      </c>
      <c r="X16" s="18">
        <v>0</v>
      </c>
      <c r="Y16" s="18">
        <v>0</v>
      </c>
      <c r="Z16" s="18">
        <v>0</v>
      </c>
      <c r="AA16" s="18">
        <v>0</v>
      </c>
      <c r="AB16" s="18">
        <v>0</v>
      </c>
      <c r="AC16" s="18">
        <v>0</v>
      </c>
      <c r="AD16" s="18">
        <f t="shared" si="0"/>
        <v>0</v>
      </c>
      <c r="AE16" s="16" t="str">
        <f t="shared" si="1"/>
        <v>Nem rövidtávú a feladat.</v>
      </c>
      <c r="AG16" s="18">
        <v>0</v>
      </c>
      <c r="AH16" s="18">
        <v>0</v>
      </c>
      <c r="AI16" s="18">
        <v>0</v>
      </c>
      <c r="AJ16" s="18">
        <v>0</v>
      </c>
      <c r="AK16" s="18">
        <v>0</v>
      </c>
      <c r="AL16" s="18">
        <v>0</v>
      </c>
      <c r="AM16" s="18">
        <v>0</v>
      </c>
      <c r="AN16" s="18">
        <v>0</v>
      </c>
      <c r="AO16" s="18">
        <v>0</v>
      </c>
      <c r="AP16" s="18">
        <v>0</v>
      </c>
      <c r="AQ16" s="18">
        <v>0</v>
      </c>
      <c r="AR16" s="18">
        <f t="shared" si="2"/>
        <v>0</v>
      </c>
      <c r="AS16" s="16" t="s">
        <v>86</v>
      </c>
      <c r="AT16" s="13" t="str">
        <f t="shared" si="3"/>
        <v>Forráshiányos a feladat!</v>
      </c>
      <c r="AU16" s="19"/>
      <c r="AW16" s="14"/>
      <c r="AX16" s="14"/>
      <c r="AZ16" s="20">
        <f>IF($D16="","",INDEX([1]Osszesito!$E:$E,MATCH($F16,[1]Osszesito!$C:$C,0)))</f>
        <v>4081</v>
      </c>
      <c r="BA16" s="20">
        <f t="shared" si="22"/>
        <v>0</v>
      </c>
      <c r="BB16" s="20">
        <f t="shared" si="23"/>
        <v>1</v>
      </c>
      <c r="BC16" s="21" t="str">
        <f t="shared" si="24"/>
        <v>H</v>
      </c>
      <c r="BD16" s="21">
        <f t="shared" si="25"/>
        <v>0</v>
      </c>
      <c r="BE16" s="21">
        <f>IF(AND($BC16="R",$O16&gt;0),1,IF(AND($BC16="H",$N16&gt;0),1,0))</f>
        <v>0</v>
      </c>
      <c r="BF16" s="21">
        <f>IF($AD16&lt;$N16,1,IF($AD16=$N16,0))</f>
        <v>0</v>
      </c>
      <c r="BG16" s="21" t="str">
        <f>IF($L16&gt;2027,"Nem rövidtávú a feladat.",IF($BF16=1,"Az I. ütem nem lehet forráshiányos!",IF($AD16&gt;$N16,"Többlet forrást jelölt meg az I.ütemnél! Kérjük, a többletet az 'Osszesito' fülön tüntesse fel!",IF($AD16=$N16,"A forrás egyenlő a költséggel (I.ütem).",0))))</f>
        <v>Nem rövidtávú a feladat.</v>
      </c>
      <c r="BH16" s="20">
        <f t="shared" si="26"/>
        <v>1</v>
      </c>
      <c r="BI16" s="21">
        <f>IF(AND($BH16=1,$N16=$AD16),1,0)</f>
        <v>1</v>
      </c>
      <c r="BJ16" s="21">
        <f>IF($AR16&lt;$O16,1,0)</f>
        <v>1</v>
      </c>
      <c r="BK16" s="21">
        <f t="shared" si="27"/>
        <v>1</v>
      </c>
      <c r="BL16" s="21">
        <f>IF(AND($BK16=1,$O16=$AR16),1,IF(AND($BK16=1,$O16&gt;$AR16,AS16="igen"),1,0))</f>
        <v>1</v>
      </c>
      <c r="BM16" s="21" t="str">
        <f>IF($M16&lt;2028,"Nem hosszútávú a feladat.",IF(AND($BJ16=1,$AS16="nem"),"Forráshiányos a feladat? Jelölje az AR-oszlopban!",IF(AND($BJ16=0,$AS16="igen"),"Forráshiányosnak jelölte a feladat az AR-oszlopban, de a forrás költség adatok alapnján nem az!",IF(AND($BJ16=1,$AS16="igen"),"Forráshiányos a feladat!",IF($AR16&gt;$O16,"Többlet forrást jelölt meg az II.ütemnél! Kérjük, a többletet az 'Osszesito' fülön tüntesse fel!",IF($AR16=$O16,"A forrás egyenlő a költséggel (II.ütem).",0))))))</f>
        <v>Forráshiányos a feladat!</v>
      </c>
      <c r="BN16" s="22">
        <f t="shared" si="28"/>
        <v>0</v>
      </c>
      <c r="BO16" s="21">
        <f t="shared" si="29"/>
        <v>1</v>
      </c>
      <c r="BP16" s="21">
        <f>IF(AND($BN16=1,$N16=0),1,0)</f>
        <v>0</v>
      </c>
      <c r="BQ16" s="21">
        <f>IF(AND($BO16=1,$O16=0),1,0)</f>
        <v>0</v>
      </c>
      <c r="BR16" s="21">
        <f>IF(AND($BC16="R",$N16=0,$BA16&gt;29),1,IF(AND($BC16="RH",$N16=0,$BA16&gt;29),1,0))</f>
        <v>0</v>
      </c>
      <c r="BS16" s="21">
        <f>IF($BO16=0,"Nincs hosszútávú terv!",IF(AND($BC16="H",$O16=0,$BA16=0),"Nullás a hosszútávú feladat és nincs hozzá indoklás!",IF(AND($BC16="RH",$O16=0,$BA16=0),"Nullás a hosszútávú feladat és nincs hozzá indoklás!",IF(AND($BC16="R",$O16=0,$BA16&lt;300),"Nullás a hosszútávú feladat és rövid hozzá az indoklás!",IF(AND($BC16="RH",$O16=0,$BA16&lt;300),"Nullás a hosszútávú feladat és rövid hozzá az indoklás!",0)))))</f>
        <v>0</v>
      </c>
      <c r="BT16" s="20">
        <f>IF(AND($BC16="R",$N16=0,$BA16&gt;29),1,IF(AND($BC16="RH",$N16=0,$BA16&gt;29),1,0))</f>
        <v>0</v>
      </c>
      <c r="BU16" s="21">
        <f>IF(AND($BC16="H",$O16=0,$BA16&gt;29),1,IF(AND($BC16="RH",$O16=0,$BA16&gt;29),1,0))</f>
        <v>0</v>
      </c>
      <c r="BV16" s="21">
        <f t="shared" si="30"/>
        <v>1</v>
      </c>
      <c r="BW16" s="21">
        <f t="shared" si="31"/>
        <v>1</v>
      </c>
      <c r="BX16" s="21">
        <f t="shared" si="32"/>
        <v>1</v>
      </c>
      <c r="BY16" s="21">
        <f t="shared" si="33"/>
        <v>1</v>
      </c>
      <c r="BZ16" s="21">
        <f t="shared" si="34"/>
        <v>1</v>
      </c>
      <c r="CA16" s="21">
        <f t="shared" si="35"/>
        <v>1</v>
      </c>
      <c r="CB16" s="21">
        <f t="shared" si="36"/>
        <v>1</v>
      </c>
      <c r="CC16" s="21">
        <f t="shared" si="37"/>
        <v>1</v>
      </c>
      <c r="CD16" s="21">
        <f t="shared" si="38"/>
        <v>1</v>
      </c>
      <c r="CE16" s="21" t="str">
        <f t="shared" si="39"/>
        <v>?</v>
      </c>
      <c r="CF16" s="21"/>
      <c r="CG16" s="21" t="str">
        <f>IF($BB16=0,$CE16,IF($BH16=0,"I. ütem forrása nincs kitöltve!",IF($BK16=0,"II. ütem forrása nincs kitöltve!",IF($BE16=1,"Költségek üteme nem megfelelő (az időtartam és a költség üteme eltér)!",IF(AND(BI16=0,$BB16=1,$BK16=1,$BE16=1),"Kötelező cellák kitöltve, de az I. ütem forrása hibás!",IF(AND(BK16=0,$BB16=1,$BK16=1,$BE16=1),"Kötelező cellák kitöltve, de a II. ütem forrása hibás!",IF(AND($BP16=1,$BA16&lt;30),"Nullás a rövidtávú feladat és rövid (hiányzik) a hozzá tartozó indoklás!",IF(AND($BQ16=1,$BA16&lt;30),"Nullás a hosszútávú feladat és rövid (hiányzik) a hozzá tartozó indoklás!",IF(AND(BO16=1,C16="1811_RENDKÍVÜLI"),"II. ütemre nem tervezhet Rendkívüli feladatot!",IF(BI16=0,AE16,IF(BL16=0,AT16,IF(AND(BD16=1,$P16&gt;$N16),"EM rendelet 2. melléklet terhére elszámolt költség nem lehet nagyobb az I. ütemre tervezett tényleges költségnél!",IF($AD16&gt;$N16,"Többlet forrást jelölt meg az I. ütemnél! Kérjük, a többletet az 'Osszesito' fülön tüntesse fel!",IF($AR16&gt;$O16,"Többlet forrást jelölt meg a II. ütemnél! Kérjük, a többletet az 'Osszesito' fülön tüntesse fel!","Kitöltés rendben!"))))))))))))))</f>
        <v>Kitöltés rendben!</v>
      </c>
      <c r="CH16" s="23">
        <f>IF(A16="Kitöltés rendben!",1,0)</f>
        <v>1</v>
      </c>
      <c r="CI16" s="22">
        <f>IF(AND($BC16="R",$CH16=1),1,IF(AND($BC16="RH",$CH16=1),1,0))</f>
        <v>0</v>
      </c>
      <c r="CJ16" s="21">
        <f>IF(AND($BC16="H",$CH16=1),1,IF(AND($BC16="RH",$CH16=1),1,0))</f>
        <v>1</v>
      </c>
    </row>
    <row r="17" spans="1:88" ht="330" x14ac:dyDescent="0.25">
      <c r="A17" s="11" t="str">
        <f>IF($G17="","Nincs VKR kiválasztva!",CG17)</f>
        <v>Kitöltés rendben!</v>
      </c>
      <c r="B17" s="12" t="s">
        <v>122</v>
      </c>
      <c r="C17" s="13" t="s">
        <v>93</v>
      </c>
      <c r="D17" s="14" t="s">
        <v>123</v>
      </c>
      <c r="E17" s="14" t="s">
        <v>84</v>
      </c>
      <c r="F17" s="15" t="str">
        <f>IF($G17="","Nincs VKR kiválasztva!",INDEX([1]Osszesito!$C:$C,MATCH($G17,[1]Osszesito!$D:$D,0)))</f>
        <v>21-21713-1-005-00-06</v>
      </c>
      <c r="G17" s="13" t="s">
        <v>85</v>
      </c>
      <c r="H17" s="15" t="str">
        <f>IF($D17="","",CONCATENATE($AZ17,"_",COUNTA($D$3:$D17),"_FSZV_2026"))</f>
        <v>4081_15_FSZV_2026</v>
      </c>
      <c r="I17" s="15" t="str">
        <f>IF($G17="","Nincs VKR kiválasztva!",INDEX([1]Osszesito!$G:$G,MATCH($F17,[1]Osszesito!$C:$C,0)))</f>
        <v>Sülysáp Város Önkormányzata, Kóka Község Önkormányzata, Mende Község Önkormányzata, Tápiószecső Nagyközség Önkormányzata, Úri Község Önkormányzata</v>
      </c>
      <c r="J17" s="15" t="str">
        <f>IF($G17="","Nincs VKR kiválasztva!",INDEX([1]Osszesito!$F:$F,MATCH($F17,[1]Osszesito!$C:$C,0)))</f>
        <v>Sülysáp, Kóka, Mende, Tápiószecső, Úri</v>
      </c>
      <c r="K17" s="16">
        <v>2700</v>
      </c>
      <c r="L17" s="12">
        <v>2028</v>
      </c>
      <c r="M17" s="12">
        <v>2028</v>
      </c>
      <c r="N17" s="17">
        <v>0</v>
      </c>
      <c r="O17" s="18">
        <v>2700</v>
      </c>
      <c r="P17" s="18">
        <v>0</v>
      </c>
      <c r="Q17" s="18"/>
      <c r="S17" s="18">
        <v>0</v>
      </c>
      <c r="T17" s="18">
        <v>0</v>
      </c>
      <c r="U17" s="18">
        <v>0</v>
      </c>
      <c r="V17" s="18">
        <v>0</v>
      </c>
      <c r="W17" s="18">
        <v>0</v>
      </c>
      <c r="X17" s="18">
        <v>0</v>
      </c>
      <c r="Y17" s="18">
        <v>0</v>
      </c>
      <c r="Z17" s="18">
        <v>0</v>
      </c>
      <c r="AA17" s="18">
        <v>0</v>
      </c>
      <c r="AB17" s="18">
        <v>0</v>
      </c>
      <c r="AC17" s="18">
        <v>0</v>
      </c>
      <c r="AD17" s="18">
        <f t="shared" si="0"/>
        <v>0</v>
      </c>
      <c r="AE17" s="16" t="str">
        <f t="shared" si="1"/>
        <v>Nem rövidtávú a feladat.</v>
      </c>
      <c r="AG17" s="18">
        <v>0</v>
      </c>
      <c r="AH17" s="18">
        <v>0</v>
      </c>
      <c r="AI17" s="18">
        <v>0</v>
      </c>
      <c r="AJ17" s="18">
        <v>0</v>
      </c>
      <c r="AK17" s="18">
        <v>0</v>
      </c>
      <c r="AL17" s="18">
        <v>0</v>
      </c>
      <c r="AM17" s="18">
        <v>0</v>
      </c>
      <c r="AN17" s="18">
        <v>0</v>
      </c>
      <c r="AO17" s="18">
        <v>0</v>
      </c>
      <c r="AP17" s="18">
        <v>0</v>
      </c>
      <c r="AQ17" s="18">
        <v>0</v>
      </c>
      <c r="AR17" s="18">
        <f t="shared" si="2"/>
        <v>0</v>
      </c>
      <c r="AS17" s="16" t="s">
        <v>86</v>
      </c>
      <c r="AT17" s="13" t="str">
        <f t="shared" si="3"/>
        <v>Forráshiányos a feladat!</v>
      </c>
      <c r="AU17" s="19"/>
      <c r="AW17" s="14"/>
      <c r="AX17" s="14"/>
      <c r="AZ17" s="20">
        <f>IF($D17="","",INDEX([1]Osszesito!$E:$E,MATCH($F17,[1]Osszesito!$C:$C,0)))</f>
        <v>4081</v>
      </c>
      <c r="BA17" s="20">
        <f t="shared" si="22"/>
        <v>0</v>
      </c>
      <c r="BB17" s="20">
        <f t="shared" si="23"/>
        <v>1</v>
      </c>
      <c r="BC17" s="21" t="str">
        <f t="shared" si="24"/>
        <v>H</v>
      </c>
      <c r="BD17" s="21">
        <f t="shared" si="25"/>
        <v>0</v>
      </c>
      <c r="BE17" s="21">
        <f>IF(AND($BC17="R",$O17&gt;0),1,IF(AND($BC17="H",$N17&gt;0),1,0))</f>
        <v>0</v>
      </c>
      <c r="BF17" s="21">
        <f>IF($AD17&lt;$N17,1,IF($AD17=$N17,0))</f>
        <v>0</v>
      </c>
      <c r="BG17" s="21" t="str">
        <f>IF($L17&gt;2027,"Nem rövidtávú a feladat.",IF($BF17=1,"Az I. ütem nem lehet forráshiányos!",IF($AD17&gt;$N17,"Többlet forrást jelölt meg az I.ütemnél! Kérjük, a többletet az 'Osszesito' fülön tüntesse fel!",IF($AD17=$N17,"A forrás egyenlő a költséggel (I.ütem).",0))))</f>
        <v>Nem rövidtávú a feladat.</v>
      </c>
      <c r="BH17" s="20">
        <f t="shared" si="26"/>
        <v>1</v>
      </c>
      <c r="BI17" s="21">
        <f>IF(AND($BH17=1,$N17=$AD17),1,0)</f>
        <v>1</v>
      </c>
      <c r="BJ17" s="21">
        <f>IF($AR17&lt;$O17,1,0)</f>
        <v>1</v>
      </c>
      <c r="BK17" s="21">
        <f t="shared" si="27"/>
        <v>1</v>
      </c>
      <c r="BL17" s="21">
        <f>IF(AND($BK17=1,$O17=$AR17),1,IF(AND($BK17=1,$O17&gt;$AR17,AS17="igen"),1,0))</f>
        <v>1</v>
      </c>
      <c r="BM17" s="21" t="str">
        <f>IF($M17&lt;2028,"Nem hosszútávú a feladat.",IF(AND($BJ17=1,$AS17="nem"),"Forráshiányos a feladat? Jelölje az AR-oszlopban!",IF(AND($BJ17=0,$AS17="igen"),"Forráshiányosnak jelölte a feladat az AR-oszlopban, de a forrás költség adatok alapnján nem az!",IF(AND($BJ17=1,$AS17="igen"),"Forráshiányos a feladat!",IF($AR17&gt;$O17,"Többlet forrást jelölt meg az II.ütemnél! Kérjük, a többletet az 'Osszesito' fülön tüntesse fel!",IF($AR17=$O17,"A forrás egyenlő a költséggel (II.ütem).",0))))))</f>
        <v>Forráshiányos a feladat!</v>
      </c>
      <c r="BN17" s="22">
        <f t="shared" si="28"/>
        <v>0</v>
      </c>
      <c r="BO17" s="21">
        <f t="shared" si="29"/>
        <v>1</v>
      </c>
      <c r="BP17" s="21">
        <f>IF(AND($BN17=1,$N17=0),1,0)</f>
        <v>0</v>
      </c>
      <c r="BQ17" s="21">
        <f>IF(AND($BO17=1,$O17=0),1,0)</f>
        <v>0</v>
      </c>
      <c r="BR17" s="21">
        <f>IF(AND($BC17="R",$N17=0,$BA17&gt;29),1,IF(AND($BC17="RH",$N17=0,$BA17&gt;29),1,0))</f>
        <v>0</v>
      </c>
      <c r="BS17" s="21">
        <f>IF($BO17=0,"Nincs hosszútávú terv!",IF(AND($BC17="H",$O17=0,$BA17=0),"Nullás a hosszútávú feladat és nincs hozzá indoklás!",IF(AND($BC17="RH",$O17=0,$BA17=0),"Nullás a hosszútávú feladat és nincs hozzá indoklás!",IF(AND($BC17="R",$O17=0,$BA17&lt;300),"Nullás a hosszútávú feladat és rövid hozzá az indoklás!",IF(AND($BC17="RH",$O17=0,$BA17&lt;300),"Nullás a hosszútávú feladat és rövid hozzá az indoklás!",0)))))</f>
        <v>0</v>
      </c>
      <c r="BT17" s="20">
        <f>IF(AND($BC17="R",$N17=0,$BA17&gt;29),1,IF(AND($BC17="RH",$N17=0,$BA17&gt;29),1,0))</f>
        <v>0</v>
      </c>
      <c r="BU17" s="21">
        <f>IF(AND($BC17="H",$O17=0,$BA17&gt;29),1,IF(AND($BC17="RH",$O17=0,$BA17&gt;29),1,0))</f>
        <v>0</v>
      </c>
      <c r="BV17" s="21">
        <f t="shared" si="30"/>
        <v>1</v>
      </c>
      <c r="BW17" s="21">
        <f t="shared" si="31"/>
        <v>1</v>
      </c>
      <c r="BX17" s="21">
        <f t="shared" si="32"/>
        <v>1</v>
      </c>
      <c r="BY17" s="21">
        <f t="shared" si="33"/>
        <v>1</v>
      </c>
      <c r="BZ17" s="21">
        <f t="shared" si="34"/>
        <v>1</v>
      </c>
      <c r="CA17" s="21">
        <f t="shared" si="35"/>
        <v>1</v>
      </c>
      <c r="CB17" s="21">
        <f t="shared" si="36"/>
        <v>1</v>
      </c>
      <c r="CC17" s="21">
        <f t="shared" si="37"/>
        <v>1</v>
      </c>
      <c r="CD17" s="21">
        <f t="shared" si="38"/>
        <v>1</v>
      </c>
      <c r="CE17" s="21" t="str">
        <f t="shared" si="39"/>
        <v>?</v>
      </c>
      <c r="CF17" s="21"/>
      <c r="CG17" s="21" t="str">
        <f>IF($BB17=0,$CE17,IF($BH17=0,"I. ütem forrása nincs kitöltve!",IF($BK17=0,"II. ütem forrása nincs kitöltve!",IF($BE17=1,"Költségek üteme nem megfelelő (az időtartam és a költség üteme eltér)!",IF(AND(BI17=0,$BB17=1,$BK17=1,$BE17=1),"Kötelező cellák kitöltve, de az I. ütem forrása hibás!",IF(AND(BK17=0,$BB17=1,$BK17=1,$BE17=1),"Kötelező cellák kitöltve, de a II. ütem forrása hibás!",IF(AND($BP17=1,$BA17&lt;30),"Nullás a rövidtávú feladat és rövid (hiányzik) a hozzá tartozó indoklás!",IF(AND($BQ17=1,$BA17&lt;30),"Nullás a hosszútávú feladat és rövid (hiányzik) a hozzá tartozó indoklás!",IF(AND(BO17=1,C17="1811_RENDKÍVÜLI"),"II. ütemre nem tervezhet Rendkívüli feladatot!",IF(BI17=0,AE17,IF(BL17=0,AT17,IF(AND(BD17=1,$P17&gt;$N17),"EM rendelet 2. melléklet terhére elszámolt költség nem lehet nagyobb az I. ütemre tervezett tényleges költségnél!",IF($AD17&gt;$N17,"Többlet forrást jelölt meg az I. ütemnél! Kérjük, a többletet az 'Osszesito' fülön tüntesse fel!",IF($AR17&gt;$O17,"Többlet forrást jelölt meg a II. ütemnél! Kérjük, a többletet az 'Osszesito' fülön tüntesse fel!","Kitöltés rendben!"))))))))))))))</f>
        <v>Kitöltés rendben!</v>
      </c>
      <c r="CH17" s="23">
        <f>IF(A17="Kitöltés rendben!",1,0)</f>
        <v>1</v>
      </c>
      <c r="CI17" s="22">
        <f>IF(AND($BC17="R",$CH17=1),1,IF(AND($BC17="RH",$CH17=1),1,0))</f>
        <v>0</v>
      </c>
      <c r="CJ17" s="21">
        <f>IF(AND($BC17="H",$CH17=1),1,IF(AND($BC17="RH",$CH17=1),1,0))</f>
        <v>1</v>
      </c>
    </row>
    <row r="18" spans="1:88" ht="330" x14ac:dyDescent="0.25">
      <c r="A18" s="11" t="str">
        <f>IF($G18="","Nincs VKR kiválasztva!",CG18)</f>
        <v>Kitöltés rendben!</v>
      </c>
      <c r="B18" s="12" t="s">
        <v>124</v>
      </c>
      <c r="C18" s="13" t="s">
        <v>125</v>
      </c>
      <c r="D18" s="14" t="s">
        <v>126</v>
      </c>
      <c r="E18" s="14" t="s">
        <v>84</v>
      </c>
      <c r="F18" s="15" t="str">
        <f>IF($G18="","Nincs VKR kiválasztva!",INDEX([1]Osszesito!$C:$C,MATCH($G18,[1]Osszesito!$D:$D,0)))</f>
        <v>21-21713-1-005-00-06</v>
      </c>
      <c r="G18" s="13" t="s">
        <v>85</v>
      </c>
      <c r="H18" s="15" t="str">
        <f>IF($D18="","",CONCATENATE($AZ18,"_",COUNTA($D$3:$D18),"_FSZV_2026"))</f>
        <v>4081_16_FSZV_2026</v>
      </c>
      <c r="I18" s="15" t="str">
        <f>IF($G18="","Nincs VKR kiválasztva!",INDEX([1]Osszesito!$G:$G,MATCH($F18,[1]Osszesito!$C:$C,0)))</f>
        <v>Sülysáp Város Önkormányzata, Kóka Község Önkormányzata, Mende Község Önkormányzata, Tápiószecső Nagyközség Önkormányzata, Úri Község Önkormányzata</v>
      </c>
      <c r="J18" s="15" t="str">
        <f>IF($G18="","Nincs VKR kiválasztva!",INDEX([1]Osszesito!$F:$F,MATCH($F18,[1]Osszesito!$C:$C,0)))</f>
        <v>Sülysáp, Kóka, Mende, Tápiószecső, Úri</v>
      </c>
      <c r="K18" s="16">
        <v>2000</v>
      </c>
      <c r="L18" s="12">
        <v>2028</v>
      </c>
      <c r="M18" s="12">
        <v>2028</v>
      </c>
      <c r="N18" s="17">
        <v>0</v>
      </c>
      <c r="O18" s="18">
        <v>2000</v>
      </c>
      <c r="P18" s="18">
        <v>0</v>
      </c>
      <c r="Q18" s="18"/>
      <c r="S18" s="18">
        <v>0</v>
      </c>
      <c r="T18" s="18">
        <v>0</v>
      </c>
      <c r="U18" s="18">
        <v>0</v>
      </c>
      <c r="V18" s="18">
        <v>0</v>
      </c>
      <c r="W18" s="18">
        <v>0</v>
      </c>
      <c r="X18" s="18">
        <v>0</v>
      </c>
      <c r="Y18" s="18">
        <v>0</v>
      </c>
      <c r="Z18" s="18">
        <v>0</v>
      </c>
      <c r="AA18" s="18">
        <v>0</v>
      </c>
      <c r="AB18" s="18">
        <v>0</v>
      </c>
      <c r="AC18" s="18">
        <v>0</v>
      </c>
      <c r="AD18" s="18">
        <f t="shared" si="0"/>
        <v>0</v>
      </c>
      <c r="AE18" s="16" t="str">
        <f t="shared" si="1"/>
        <v>Nem rövidtávú a feladat.</v>
      </c>
      <c r="AF18">
        <v>0</v>
      </c>
      <c r="AG18" s="18">
        <v>0</v>
      </c>
      <c r="AH18" s="18">
        <v>0</v>
      </c>
      <c r="AI18" s="18">
        <v>0</v>
      </c>
      <c r="AJ18" s="18">
        <v>0</v>
      </c>
      <c r="AK18" s="18">
        <v>0</v>
      </c>
      <c r="AL18" s="18">
        <v>0</v>
      </c>
      <c r="AM18" s="18">
        <v>0</v>
      </c>
      <c r="AN18" s="18">
        <v>0</v>
      </c>
      <c r="AO18" s="18">
        <v>0</v>
      </c>
      <c r="AP18" s="18">
        <v>0</v>
      </c>
      <c r="AQ18" s="18">
        <v>0</v>
      </c>
      <c r="AR18" s="18">
        <f t="shared" si="2"/>
        <v>0</v>
      </c>
      <c r="AS18" s="16" t="s">
        <v>86</v>
      </c>
      <c r="AT18" s="13" t="str">
        <f t="shared" si="3"/>
        <v>Forráshiányos a feladat!</v>
      </c>
      <c r="AU18" s="19"/>
      <c r="AW18" s="14"/>
      <c r="AX18" s="14"/>
      <c r="AZ18" s="20">
        <f>IF($D18="","",INDEX([1]Osszesito!$E:$E,MATCH($F18,[1]Osszesito!$C:$C,0)))</f>
        <v>4081</v>
      </c>
      <c r="BA18" s="20">
        <f t="shared" si="22"/>
        <v>0</v>
      </c>
      <c r="BB18" s="20">
        <f t="shared" si="23"/>
        <v>1</v>
      </c>
      <c r="BC18" s="21" t="str">
        <f t="shared" si="24"/>
        <v>H</v>
      </c>
      <c r="BD18" s="21">
        <f t="shared" si="25"/>
        <v>0</v>
      </c>
      <c r="BE18" s="21">
        <f>IF(AND($BC18="R",$O18&gt;0),1,IF(AND($BC18="H",$N18&gt;0),1,0))</f>
        <v>0</v>
      </c>
      <c r="BF18" s="21">
        <f>IF($AD18&lt;$N18,1,IF($AD18=$N18,0))</f>
        <v>0</v>
      </c>
      <c r="BG18" s="21" t="str">
        <f>IF($L18&gt;2027,"Nem rövidtávú a feladat.",IF($BF18=1,"Az I. ütem nem lehet forráshiányos!",IF($AD18&gt;$N18,"Többlet forrást jelölt meg az I.ütemnél! Kérjük, a többletet az 'Osszesito' fülön tüntesse fel!",IF($AD18=$N18,"A forrás egyenlő a költséggel (I.ütem).",0))))</f>
        <v>Nem rövidtávú a feladat.</v>
      </c>
      <c r="BH18" s="20">
        <f t="shared" si="26"/>
        <v>1</v>
      </c>
      <c r="BI18" s="21">
        <f>IF(AND($BH18=1,$N18=$AD18),1,0)</f>
        <v>1</v>
      </c>
      <c r="BJ18" s="21">
        <f>IF($AR18&lt;$O18,1,0)</f>
        <v>1</v>
      </c>
      <c r="BK18" s="21">
        <f t="shared" si="27"/>
        <v>1</v>
      </c>
      <c r="BL18" s="21">
        <f>IF(AND($BK18=1,$O18=$AR18),1,IF(AND($BK18=1,$O18&gt;$AR18,AS18="igen"),1,0))</f>
        <v>1</v>
      </c>
      <c r="BM18" s="21" t="str">
        <f>IF($M18&lt;2028,"Nem hosszútávú a feladat.",IF(AND($BJ18=1,$AS18="nem"),"Forráshiányos a feladat? Jelölje az AR-oszlopban!",IF(AND($BJ18=0,$AS18="igen"),"Forráshiányosnak jelölte a feladat az AR-oszlopban, de a forrás költség adatok alapnján nem az!",IF(AND($BJ18=1,$AS18="igen"),"Forráshiányos a feladat!",IF($AR18&gt;$O18,"Többlet forrást jelölt meg az II.ütemnél! Kérjük, a többletet az 'Osszesito' fülön tüntesse fel!",IF($AR18=$O18,"A forrás egyenlő a költséggel (II.ütem).",0))))))</f>
        <v>Forráshiányos a feladat!</v>
      </c>
      <c r="BN18" s="22">
        <f t="shared" si="28"/>
        <v>0</v>
      </c>
      <c r="BO18" s="21">
        <f t="shared" si="29"/>
        <v>1</v>
      </c>
      <c r="BP18" s="21">
        <f>IF(AND($BN18=1,$N18=0),1,0)</f>
        <v>0</v>
      </c>
      <c r="BQ18" s="21">
        <f>IF(AND($BO18=1,$O18=0),1,0)</f>
        <v>0</v>
      </c>
      <c r="BR18" s="21">
        <f>IF(AND($BC18="R",$N18=0,$BA18&gt;29),1,IF(AND($BC18="RH",$N18=0,$BA18&gt;29),1,0))</f>
        <v>0</v>
      </c>
      <c r="BS18" s="21">
        <f>IF($BO18=0,"Nincs hosszútávú terv!",IF(AND($BC18="H",$O18=0,$BA18=0),"Nullás a hosszútávú feladat és nincs hozzá indoklás!",IF(AND($BC18="RH",$O18=0,$BA18=0),"Nullás a hosszútávú feladat és nincs hozzá indoklás!",IF(AND($BC18="R",$O18=0,$BA18&lt;300),"Nullás a hosszútávú feladat és rövid hozzá az indoklás!",IF(AND($BC18="RH",$O18=0,$BA18&lt;300),"Nullás a hosszútávú feladat és rövid hozzá az indoklás!",0)))))</f>
        <v>0</v>
      </c>
      <c r="BT18" s="20">
        <f>IF(AND($BC18="R",$N18=0,$BA18&gt;29),1,IF(AND($BC18="RH",$N18=0,$BA18&gt;29),1,0))</f>
        <v>0</v>
      </c>
      <c r="BU18" s="21">
        <f>IF(AND($BC18="H",$O18=0,$BA18&gt;29),1,IF(AND($BC18="RH",$O18=0,$BA18&gt;29),1,0))</f>
        <v>0</v>
      </c>
      <c r="BV18" s="21">
        <f t="shared" si="30"/>
        <v>1</v>
      </c>
      <c r="BW18" s="21">
        <f t="shared" si="31"/>
        <v>1</v>
      </c>
      <c r="BX18" s="21">
        <f t="shared" si="32"/>
        <v>1</v>
      </c>
      <c r="BY18" s="21">
        <f t="shared" si="33"/>
        <v>1</v>
      </c>
      <c r="BZ18" s="21">
        <f t="shared" si="34"/>
        <v>1</v>
      </c>
      <c r="CA18" s="21">
        <f t="shared" si="35"/>
        <v>1</v>
      </c>
      <c r="CB18" s="21">
        <f t="shared" si="36"/>
        <v>1</v>
      </c>
      <c r="CC18" s="21">
        <f t="shared" si="37"/>
        <v>1</v>
      </c>
      <c r="CD18" s="21">
        <f t="shared" si="38"/>
        <v>1</v>
      </c>
      <c r="CE18" s="21" t="str">
        <f t="shared" si="39"/>
        <v>?</v>
      </c>
      <c r="CF18" s="21"/>
      <c r="CG18" s="21" t="str">
        <f>IF($BB18=0,$CE18,IF($BH18=0,"I. ütem forrása nincs kitöltve!",IF($BK18=0,"II. ütem forrása nincs kitöltve!",IF($BE18=1,"Költségek üteme nem megfelelő (az időtartam és a költség üteme eltér)!",IF(AND(BI18=0,$BB18=1,$BK18=1,$BE18=1),"Kötelező cellák kitöltve, de az I. ütem forrása hibás!",IF(AND(BK18=0,$BB18=1,$BK18=1,$BE18=1),"Kötelező cellák kitöltve, de a II. ütem forrása hibás!",IF(AND($BP18=1,$BA18&lt;30),"Nullás a rövidtávú feladat és rövid (hiányzik) a hozzá tartozó indoklás!",IF(AND($BQ18=1,$BA18&lt;30),"Nullás a hosszútávú feladat és rövid (hiányzik) a hozzá tartozó indoklás!",IF(AND(BO18=1,C18="1811_RENDKÍVÜLI"),"II. ütemre nem tervezhet Rendkívüli feladatot!",IF(BI18=0,AE18,IF(BL18=0,AT18,IF(AND(BD18=1,$P18&gt;$N18),"EM rendelet 2. melléklet terhére elszámolt költség nem lehet nagyobb az I. ütemre tervezett tényleges költségnél!",IF($AD18&gt;$N18,"Többlet forrást jelölt meg az I. ütemnél! Kérjük, a többletet az 'Osszesito' fülön tüntesse fel!",IF($AR18&gt;$O18,"Többlet forrást jelölt meg a II. ütemnél! Kérjük, a többletet az 'Osszesito' fülön tüntesse fel!","Kitöltés rendben!"))))))))))))))</f>
        <v>Kitöltés rendben!</v>
      </c>
      <c r="CH18" s="23">
        <f>IF(A18="Kitöltés rendben!",1,0)</f>
        <v>1</v>
      </c>
      <c r="CI18" s="22">
        <f>IF(AND($BC18="R",$CH18=1),1,IF(AND($BC18="RH",$CH18=1),1,0))</f>
        <v>0</v>
      </c>
      <c r="CJ18" s="21">
        <f>IF(AND($BC18="H",$CH18=1),1,IF(AND($BC18="RH",$CH18=1),1,0))</f>
        <v>1</v>
      </c>
    </row>
    <row r="19" spans="1:88" ht="330" x14ac:dyDescent="0.25">
      <c r="A19" s="11" t="str">
        <f>IF($G19="","Nincs VKR kiválasztva!",CG19)</f>
        <v>Kitöltés rendben!</v>
      </c>
      <c r="B19" s="12" t="s">
        <v>127</v>
      </c>
      <c r="C19" s="13" t="s">
        <v>125</v>
      </c>
      <c r="D19" s="14" t="s">
        <v>128</v>
      </c>
      <c r="E19" s="14" t="s">
        <v>84</v>
      </c>
      <c r="F19" s="15" t="str">
        <f>IF($G19="","Nincs VKR kiválasztva!",INDEX([1]Osszesito!$C:$C,MATCH($G19,[1]Osszesito!$D:$D,0)))</f>
        <v>21-21713-1-005-00-06</v>
      </c>
      <c r="G19" s="13" t="s">
        <v>85</v>
      </c>
      <c r="H19" s="15" t="str">
        <f>IF($D19="","",CONCATENATE($AZ19,"_",COUNTA($D$3:$D19),"_FSZV_2026"))</f>
        <v>4081_17_FSZV_2026</v>
      </c>
      <c r="I19" s="15" t="str">
        <f>IF($G19="","Nincs VKR kiválasztva!",INDEX([1]Osszesito!$G:$G,MATCH($F19,[1]Osszesito!$C:$C,0)))</f>
        <v>Sülysáp Város Önkormányzata, Kóka Község Önkormányzata, Mende Község Önkormányzata, Tápiószecső Nagyközség Önkormányzata, Úri Község Önkormányzata</v>
      </c>
      <c r="J19" s="15" t="str">
        <f>IF($G19="","Nincs VKR kiválasztva!",INDEX([1]Osszesito!$F:$F,MATCH($F19,[1]Osszesito!$C:$C,0)))</f>
        <v>Sülysáp, Kóka, Mende, Tápiószecső, Úri</v>
      </c>
      <c r="K19" s="16">
        <v>1000</v>
      </c>
      <c r="L19" s="12">
        <v>2028</v>
      </c>
      <c r="M19" s="12">
        <v>2028</v>
      </c>
      <c r="N19" s="17">
        <v>0</v>
      </c>
      <c r="O19" s="18">
        <v>1000</v>
      </c>
      <c r="P19" s="18">
        <v>0</v>
      </c>
      <c r="Q19" s="18"/>
      <c r="S19" s="18">
        <v>0</v>
      </c>
      <c r="T19" s="18">
        <v>0</v>
      </c>
      <c r="U19" s="18">
        <v>0</v>
      </c>
      <c r="V19" s="18">
        <v>0</v>
      </c>
      <c r="W19" s="18">
        <v>0</v>
      </c>
      <c r="X19" s="18">
        <v>0</v>
      </c>
      <c r="Y19" s="18">
        <v>0</v>
      </c>
      <c r="Z19" s="18">
        <v>0</v>
      </c>
      <c r="AA19" s="18">
        <v>0</v>
      </c>
      <c r="AB19" s="18">
        <v>0</v>
      </c>
      <c r="AC19" s="18">
        <v>0</v>
      </c>
      <c r="AD19" s="18">
        <f t="shared" si="0"/>
        <v>0</v>
      </c>
      <c r="AE19" s="16" t="str">
        <f t="shared" si="1"/>
        <v>Nem rövidtávú a feladat.</v>
      </c>
      <c r="AG19" s="18">
        <v>0</v>
      </c>
      <c r="AH19" s="18">
        <v>0</v>
      </c>
      <c r="AI19" s="18">
        <v>0</v>
      </c>
      <c r="AJ19" s="18">
        <v>0</v>
      </c>
      <c r="AK19" s="18">
        <v>0</v>
      </c>
      <c r="AL19" s="18">
        <v>0</v>
      </c>
      <c r="AM19" s="18">
        <v>0</v>
      </c>
      <c r="AN19" s="18">
        <v>0</v>
      </c>
      <c r="AO19" s="18">
        <v>0</v>
      </c>
      <c r="AP19" s="18">
        <v>0</v>
      </c>
      <c r="AQ19" s="18">
        <v>0</v>
      </c>
      <c r="AR19" s="18">
        <f t="shared" si="2"/>
        <v>0</v>
      </c>
      <c r="AS19" s="16" t="s">
        <v>86</v>
      </c>
      <c r="AT19" s="13" t="str">
        <f t="shared" si="3"/>
        <v>Forráshiányos a feladat!</v>
      </c>
      <c r="AU19" s="19"/>
      <c r="AW19" s="14"/>
      <c r="AX19" s="14"/>
      <c r="AZ19" s="20">
        <f>IF($D19="","",INDEX([1]Osszesito!$E:$E,MATCH($F19,[1]Osszesito!$C:$C,0)))</f>
        <v>4081</v>
      </c>
      <c r="BA19" s="20">
        <f t="shared" si="22"/>
        <v>0</v>
      </c>
      <c r="BB19" s="20">
        <f t="shared" si="23"/>
        <v>1</v>
      </c>
      <c r="BC19" s="21" t="str">
        <f t="shared" si="24"/>
        <v>H</v>
      </c>
      <c r="BD19" s="21">
        <f t="shared" si="25"/>
        <v>0</v>
      </c>
      <c r="BE19" s="21">
        <f>IF(AND($BC19="R",$O19&gt;0),1,IF(AND($BC19="H",$N19&gt;0),1,0))</f>
        <v>0</v>
      </c>
      <c r="BF19" s="21">
        <f>IF($AD19&lt;$N19,1,IF($AD19=$N19,0))</f>
        <v>0</v>
      </c>
      <c r="BG19" s="21" t="str">
        <f>IF($L19&gt;2027,"Nem rövidtávú a feladat.",IF($BF19=1,"Az I. ütem nem lehet forráshiányos!",IF($AD19&gt;$N19,"Többlet forrást jelölt meg az I.ütemnél! Kérjük, a többletet az 'Osszesito' fülön tüntesse fel!",IF($AD19=$N19,"A forrás egyenlő a költséggel (I.ütem).",0))))</f>
        <v>Nem rövidtávú a feladat.</v>
      </c>
      <c r="BH19" s="20">
        <f t="shared" si="26"/>
        <v>1</v>
      </c>
      <c r="BI19" s="21">
        <f>IF(AND($BH19=1,$N19=$AD19),1,0)</f>
        <v>1</v>
      </c>
      <c r="BJ19" s="21">
        <f>IF($AR19&lt;$O19,1,0)</f>
        <v>1</v>
      </c>
      <c r="BK19" s="21">
        <f t="shared" si="27"/>
        <v>1</v>
      </c>
      <c r="BL19" s="21">
        <f>IF(AND($BK19=1,$O19=$AR19),1,IF(AND($BK19=1,$O19&gt;$AR19,AS19="igen"),1,0))</f>
        <v>1</v>
      </c>
      <c r="BM19" s="21" t="str">
        <f>IF($M19&lt;2028,"Nem hosszútávú a feladat.",IF(AND($BJ19=1,$AS19="nem"),"Forráshiányos a feladat? Jelölje az AR-oszlopban!",IF(AND($BJ19=0,$AS19="igen"),"Forráshiányosnak jelölte a feladat az AR-oszlopban, de a forrás költség adatok alapnján nem az!",IF(AND($BJ19=1,$AS19="igen"),"Forráshiányos a feladat!",IF($AR19&gt;$O19,"Többlet forrást jelölt meg az II.ütemnél! Kérjük, a többletet az 'Osszesito' fülön tüntesse fel!",IF($AR19=$O19,"A forrás egyenlő a költséggel (II.ütem).",0))))))</f>
        <v>Forráshiányos a feladat!</v>
      </c>
      <c r="BN19" s="22">
        <f t="shared" si="28"/>
        <v>0</v>
      </c>
      <c r="BO19" s="21">
        <f t="shared" si="29"/>
        <v>1</v>
      </c>
      <c r="BP19" s="21">
        <f>IF(AND($BN19=1,$N19=0),1,0)</f>
        <v>0</v>
      </c>
      <c r="BQ19" s="21">
        <f>IF(AND($BO19=1,$O19=0),1,0)</f>
        <v>0</v>
      </c>
      <c r="BR19" s="21">
        <f>IF(AND($BC19="R",$N19=0,$BA19&gt;29),1,IF(AND($BC19="RH",$N19=0,$BA19&gt;29),1,0))</f>
        <v>0</v>
      </c>
      <c r="BS19" s="21">
        <f>IF($BO19=0,"Nincs hosszútávú terv!",IF(AND($BC19="H",$O19=0,$BA19=0),"Nullás a hosszútávú feladat és nincs hozzá indoklás!",IF(AND($BC19="RH",$O19=0,$BA19=0),"Nullás a hosszútávú feladat és nincs hozzá indoklás!",IF(AND($BC19="R",$O19=0,$BA19&lt;300),"Nullás a hosszútávú feladat és rövid hozzá az indoklás!",IF(AND($BC19="RH",$O19=0,$BA19&lt;300),"Nullás a hosszútávú feladat és rövid hozzá az indoklás!",0)))))</f>
        <v>0</v>
      </c>
      <c r="BT19" s="20">
        <f>IF(AND($BC19="R",$N19=0,$BA19&gt;29),1,IF(AND($BC19="RH",$N19=0,$BA19&gt;29),1,0))</f>
        <v>0</v>
      </c>
      <c r="BU19" s="21">
        <f>IF(AND($BC19="H",$O19=0,$BA19&gt;29),1,IF(AND($BC19="RH",$O19=0,$BA19&gt;29),1,0))</f>
        <v>0</v>
      </c>
      <c r="BV19" s="21">
        <f t="shared" si="30"/>
        <v>1</v>
      </c>
      <c r="BW19" s="21">
        <f t="shared" si="31"/>
        <v>1</v>
      </c>
      <c r="BX19" s="21">
        <f t="shared" si="32"/>
        <v>1</v>
      </c>
      <c r="BY19" s="21">
        <f t="shared" si="33"/>
        <v>1</v>
      </c>
      <c r="BZ19" s="21">
        <f t="shared" si="34"/>
        <v>1</v>
      </c>
      <c r="CA19" s="21">
        <f t="shared" si="35"/>
        <v>1</v>
      </c>
      <c r="CB19" s="21">
        <f t="shared" si="36"/>
        <v>1</v>
      </c>
      <c r="CC19" s="21">
        <f t="shared" si="37"/>
        <v>1</v>
      </c>
      <c r="CD19" s="21">
        <f t="shared" si="38"/>
        <v>1</v>
      </c>
      <c r="CE19" s="21" t="str">
        <f t="shared" si="39"/>
        <v>?</v>
      </c>
      <c r="CF19" s="21"/>
      <c r="CG19" s="21" t="str">
        <f>IF($BB19=0,$CE19,IF($BH19=0,"I. ütem forrása nincs kitöltve!",IF($BK19=0,"II. ütem forrása nincs kitöltve!",IF($BE19=1,"Költségek üteme nem megfelelő (az időtartam és a költség üteme eltér)!",IF(AND(BI19=0,$BB19=1,$BK19=1,$BE19=1),"Kötelező cellák kitöltve, de az I. ütem forrása hibás!",IF(AND(BK19=0,$BB19=1,$BK19=1,$BE19=1),"Kötelező cellák kitöltve, de a II. ütem forrása hibás!",IF(AND($BP19=1,$BA19&lt;30),"Nullás a rövidtávú feladat és rövid (hiányzik) a hozzá tartozó indoklás!",IF(AND($BQ19=1,$BA19&lt;30),"Nullás a hosszútávú feladat és rövid (hiányzik) a hozzá tartozó indoklás!",IF(AND(BO19=1,C19="1811_RENDKÍVÜLI"),"II. ütemre nem tervezhet Rendkívüli feladatot!",IF(BI19=0,AE19,IF(BL19=0,AT19,IF(AND(BD19=1,$P19&gt;$N19),"EM rendelet 2. melléklet terhére elszámolt költség nem lehet nagyobb az I. ütemre tervezett tényleges költségnél!",IF($AD19&gt;$N19,"Többlet forrást jelölt meg az I. ütemnél! Kérjük, a többletet az 'Osszesito' fülön tüntesse fel!",IF($AR19&gt;$O19,"Többlet forrást jelölt meg a II. ütemnél! Kérjük, a többletet az 'Osszesito' fülön tüntesse fel!","Kitöltés rendben!"))))))))))))))</f>
        <v>Kitöltés rendben!</v>
      </c>
      <c r="CH19" s="23">
        <f>IF(A19="Kitöltés rendben!",1,0)</f>
        <v>1</v>
      </c>
      <c r="CI19" s="22">
        <f>IF(AND($BC19="R",$CH19=1),1,IF(AND($BC19="RH",$CH19=1),1,0))</f>
        <v>0</v>
      </c>
      <c r="CJ19" s="21">
        <f>IF(AND($BC19="H",$CH19=1),1,IF(AND($BC19="RH",$CH19=1),1,0))</f>
        <v>1</v>
      </c>
    </row>
    <row r="20" spans="1:88" ht="330" x14ac:dyDescent="0.25">
      <c r="A20" s="11" t="str">
        <f>IF($G20="","Nincs VKR kiválasztva!",CG20)</f>
        <v>Kitöltés rendben!</v>
      </c>
      <c r="B20" s="12" t="s">
        <v>129</v>
      </c>
      <c r="C20" s="13" t="s">
        <v>130</v>
      </c>
      <c r="D20" s="14" t="s">
        <v>131</v>
      </c>
      <c r="E20" s="14" t="s">
        <v>84</v>
      </c>
      <c r="F20" s="15" t="str">
        <f>IF($G20="","Nincs VKR kiválasztva!",INDEX([1]Osszesito!$C:$C,MATCH($G20,[1]Osszesito!$D:$D,0)))</f>
        <v>21-21713-1-005-00-06</v>
      </c>
      <c r="G20" s="13" t="s">
        <v>85</v>
      </c>
      <c r="H20" s="15" t="str">
        <f>IF($D20="","",CONCATENATE($AZ20,"_",COUNTA($D$3:$D20),"_FSZV_2026"))</f>
        <v>4081_18_FSZV_2026</v>
      </c>
      <c r="I20" s="15" t="str">
        <f>IF($G20="","Nincs VKR kiválasztva!",INDEX([1]Osszesito!$G:$G,MATCH($F20,[1]Osszesito!$C:$C,0)))</f>
        <v>Sülysáp Város Önkormányzata, Kóka Község Önkormányzata, Mende Község Önkormányzata, Tápiószecső Nagyközség Önkormányzata, Úri Község Önkormányzata</v>
      </c>
      <c r="J20" s="15" t="str">
        <f>IF($G20="","Nincs VKR kiválasztva!",INDEX([1]Osszesito!$F:$F,MATCH($F20,[1]Osszesito!$C:$C,0)))</f>
        <v>Sülysáp, Kóka, Mende, Tápiószecső, Úri</v>
      </c>
      <c r="K20" s="16">
        <v>3500</v>
      </c>
      <c r="L20" s="12">
        <v>2028</v>
      </c>
      <c r="M20" s="12">
        <v>2028</v>
      </c>
      <c r="N20" s="17">
        <v>0</v>
      </c>
      <c r="O20" s="18">
        <v>3500</v>
      </c>
      <c r="P20" s="18">
        <v>0</v>
      </c>
      <c r="Q20" s="18"/>
      <c r="S20" s="18">
        <v>0</v>
      </c>
      <c r="T20" s="18">
        <v>0</v>
      </c>
      <c r="U20" s="18">
        <v>0</v>
      </c>
      <c r="V20" s="18">
        <v>0</v>
      </c>
      <c r="W20" s="18">
        <v>0</v>
      </c>
      <c r="X20" s="18">
        <v>0</v>
      </c>
      <c r="Y20" s="18">
        <v>0</v>
      </c>
      <c r="Z20" s="18">
        <v>0</v>
      </c>
      <c r="AA20" s="18">
        <v>0</v>
      </c>
      <c r="AB20" s="18">
        <v>0</v>
      </c>
      <c r="AC20" s="18">
        <v>0</v>
      </c>
      <c r="AD20" s="18">
        <f t="shared" si="0"/>
        <v>0</v>
      </c>
      <c r="AE20" s="16" t="str">
        <f t="shared" si="1"/>
        <v>Nem rövidtávú a feladat.</v>
      </c>
      <c r="AG20" s="18">
        <v>0</v>
      </c>
      <c r="AH20" s="18">
        <v>0</v>
      </c>
      <c r="AI20" s="18">
        <v>0</v>
      </c>
      <c r="AJ20" s="18">
        <v>0</v>
      </c>
      <c r="AK20" s="18">
        <v>0</v>
      </c>
      <c r="AL20" s="18">
        <v>0</v>
      </c>
      <c r="AM20" s="18">
        <v>0</v>
      </c>
      <c r="AN20" s="18">
        <v>0</v>
      </c>
      <c r="AO20" s="18">
        <v>0</v>
      </c>
      <c r="AP20" s="18">
        <v>0</v>
      </c>
      <c r="AQ20" s="18">
        <v>0</v>
      </c>
      <c r="AR20" s="18">
        <f t="shared" si="2"/>
        <v>0</v>
      </c>
      <c r="AS20" s="16" t="s">
        <v>86</v>
      </c>
      <c r="AT20" s="13" t="str">
        <f t="shared" si="3"/>
        <v>Forráshiányos a feladat!</v>
      </c>
      <c r="AU20" s="19"/>
      <c r="AW20" s="14"/>
      <c r="AX20" s="14"/>
      <c r="AZ20" s="20">
        <f>IF($D20="","",INDEX([1]Osszesito!$E:$E,MATCH($F20,[1]Osszesito!$C:$C,0)))</f>
        <v>4081</v>
      </c>
      <c r="BA20" s="20">
        <f t="shared" si="22"/>
        <v>0</v>
      </c>
      <c r="BB20" s="20">
        <f t="shared" si="23"/>
        <v>1</v>
      </c>
      <c r="BC20" s="21" t="str">
        <f t="shared" si="24"/>
        <v>H</v>
      </c>
      <c r="BD20" s="21">
        <f t="shared" si="25"/>
        <v>0</v>
      </c>
      <c r="BE20" s="21">
        <f>IF(AND($BC20="R",$O20&gt;0),1,IF(AND($BC20="H",$N20&gt;0),1,0))</f>
        <v>0</v>
      </c>
      <c r="BF20" s="21">
        <f>IF($AD20&lt;$N20,1,IF($AD20=$N20,0))</f>
        <v>0</v>
      </c>
      <c r="BG20" s="21" t="str">
        <f>IF($L20&gt;2027,"Nem rövidtávú a feladat.",IF($BF20=1,"Az I. ütem nem lehet forráshiányos!",IF($AD20&gt;$N20,"Többlet forrást jelölt meg az I.ütemnél! Kérjük, a többletet az 'Osszesito' fülön tüntesse fel!",IF($AD20=$N20,"A forrás egyenlő a költséggel (I.ütem).",0))))</f>
        <v>Nem rövidtávú a feladat.</v>
      </c>
      <c r="BH20" s="20">
        <f t="shared" si="26"/>
        <v>1</v>
      </c>
      <c r="BI20" s="21">
        <f>IF(AND($BH20=1,$N20=$AD20),1,0)</f>
        <v>1</v>
      </c>
      <c r="BJ20" s="21">
        <f>IF($AR20&lt;$O20,1,0)</f>
        <v>1</v>
      </c>
      <c r="BK20" s="21">
        <f t="shared" si="27"/>
        <v>1</v>
      </c>
      <c r="BL20" s="21">
        <f>IF(AND($BK20=1,$O20=$AR20),1,IF(AND($BK20=1,$O20&gt;$AR20,AS20="igen"),1,0))</f>
        <v>1</v>
      </c>
      <c r="BM20" s="21" t="str">
        <f>IF($M20&lt;2028,"Nem hosszútávú a feladat.",IF(AND($BJ20=1,$AS20="nem"),"Forráshiányos a feladat? Jelölje az AR-oszlopban!",IF(AND($BJ20=0,$AS20="igen"),"Forráshiányosnak jelölte a feladat az AR-oszlopban, de a forrás költség adatok alapnján nem az!",IF(AND($BJ20=1,$AS20="igen"),"Forráshiányos a feladat!",IF($AR20&gt;$O20,"Többlet forrást jelölt meg az II.ütemnél! Kérjük, a többletet az 'Osszesito' fülön tüntesse fel!",IF($AR20=$O20,"A forrás egyenlő a költséggel (II.ütem).",0))))))</f>
        <v>Forráshiányos a feladat!</v>
      </c>
      <c r="BN20" s="22">
        <f t="shared" si="28"/>
        <v>0</v>
      </c>
      <c r="BO20" s="21">
        <f t="shared" si="29"/>
        <v>1</v>
      </c>
      <c r="BP20" s="21">
        <f>IF(AND($BN20=1,$N20=0),1,0)</f>
        <v>0</v>
      </c>
      <c r="BQ20" s="21">
        <f>IF(AND($BO20=1,$O20=0),1,0)</f>
        <v>0</v>
      </c>
      <c r="BR20" s="21">
        <f>IF(AND($BC20="R",$N20=0,$BA20&gt;29),1,IF(AND($BC20="RH",$N20=0,$BA20&gt;29),1,0))</f>
        <v>0</v>
      </c>
      <c r="BS20" s="21">
        <f>IF($BO20=0,"Nincs hosszútávú terv!",IF(AND($BC20="H",$O20=0,$BA20=0),"Nullás a hosszútávú feladat és nincs hozzá indoklás!",IF(AND($BC20="RH",$O20=0,$BA20=0),"Nullás a hosszútávú feladat és nincs hozzá indoklás!",IF(AND($BC20="R",$O20=0,$BA20&lt;300),"Nullás a hosszútávú feladat és rövid hozzá az indoklás!",IF(AND($BC20="RH",$O20=0,$BA20&lt;300),"Nullás a hosszútávú feladat és rövid hozzá az indoklás!",0)))))</f>
        <v>0</v>
      </c>
      <c r="BT20" s="20">
        <f>IF(AND($BC20="R",$N20=0,$BA20&gt;29),1,IF(AND($BC20="RH",$N20=0,$BA20&gt;29),1,0))</f>
        <v>0</v>
      </c>
      <c r="BU20" s="21">
        <f>IF(AND($BC20="H",$O20=0,$BA20&gt;29),1,IF(AND($BC20="RH",$O20=0,$BA20&gt;29),1,0))</f>
        <v>0</v>
      </c>
      <c r="BV20" s="21">
        <f t="shared" si="30"/>
        <v>1</v>
      </c>
      <c r="BW20" s="21">
        <f t="shared" si="31"/>
        <v>1</v>
      </c>
      <c r="BX20" s="21">
        <f t="shared" si="32"/>
        <v>1</v>
      </c>
      <c r="BY20" s="21">
        <f t="shared" si="33"/>
        <v>1</v>
      </c>
      <c r="BZ20" s="21">
        <f t="shared" si="34"/>
        <v>1</v>
      </c>
      <c r="CA20" s="21">
        <f t="shared" si="35"/>
        <v>1</v>
      </c>
      <c r="CB20" s="21">
        <f t="shared" si="36"/>
        <v>1</v>
      </c>
      <c r="CC20" s="21">
        <f t="shared" si="37"/>
        <v>1</v>
      </c>
      <c r="CD20" s="21">
        <f t="shared" si="38"/>
        <v>1</v>
      </c>
      <c r="CE20" s="21" t="str">
        <f t="shared" si="39"/>
        <v>?</v>
      </c>
      <c r="CF20" s="21"/>
      <c r="CG20" s="21" t="str">
        <f>IF($BB20=0,$CE20,IF($BH20=0,"I. ütem forrása nincs kitöltve!",IF($BK20=0,"II. ütem forrása nincs kitöltve!",IF($BE20=1,"Költségek üteme nem megfelelő (az időtartam és a költség üteme eltér)!",IF(AND(BI20=0,$BB20=1,$BK20=1,$BE20=1),"Kötelező cellák kitöltve, de az I. ütem forrása hibás!",IF(AND(BK20=0,$BB20=1,$BK20=1,$BE20=1),"Kötelező cellák kitöltve, de a II. ütem forrása hibás!",IF(AND($BP20=1,$BA20&lt;30),"Nullás a rövidtávú feladat és rövid (hiányzik) a hozzá tartozó indoklás!",IF(AND($BQ20=1,$BA20&lt;30),"Nullás a hosszútávú feladat és rövid (hiányzik) a hozzá tartozó indoklás!",IF(AND(BO20=1,C20="1811_RENDKÍVÜLI"),"II. ütemre nem tervezhet Rendkívüli feladatot!",IF(BI20=0,AE20,IF(BL20=0,AT20,IF(AND(BD20=1,$P20&gt;$N20),"EM rendelet 2. melléklet terhére elszámolt költség nem lehet nagyobb az I. ütemre tervezett tényleges költségnél!",IF($AD20&gt;$N20,"Többlet forrást jelölt meg az I. ütemnél! Kérjük, a többletet az 'Osszesito' fülön tüntesse fel!",IF($AR20&gt;$O20,"Többlet forrást jelölt meg a II. ütemnél! Kérjük, a többletet az 'Osszesito' fülön tüntesse fel!","Kitöltés rendben!"))))))))))))))</f>
        <v>Kitöltés rendben!</v>
      </c>
      <c r="CH20" s="23">
        <f>IF(A20="Kitöltés rendben!",1,0)</f>
        <v>1</v>
      </c>
      <c r="CI20" s="22">
        <f>IF(AND($BC20="R",$CH20=1),1,IF(AND($BC20="RH",$CH20=1),1,0))</f>
        <v>0</v>
      </c>
      <c r="CJ20" s="21">
        <f>IF(AND($BC20="H",$CH20=1),1,IF(AND($BC20="RH",$CH20=1),1,0))</f>
        <v>1</v>
      </c>
    </row>
  </sheetData>
  <mergeCells count="2">
    <mergeCell ref="S1:AD1"/>
    <mergeCell ref="AG1:AR1"/>
  </mergeCells>
  <conditionalFormatting sqref="AU3">
    <cfRule type="containsText" dxfId="53" priority="54" operator="containsText" text="Kitöltés rendben!">
      <formula>NOT(ISERROR(SEARCH("Kitöltés rendben!",AU3)))</formula>
    </cfRule>
  </conditionalFormatting>
  <conditionalFormatting sqref="A3">
    <cfRule type="containsText" dxfId="52" priority="53" operator="containsText" text="Kitöltés rendben!">
      <formula>NOT(ISERROR(SEARCH("Kitöltés rendben!",A3)))</formula>
    </cfRule>
  </conditionalFormatting>
  <conditionalFormatting sqref="A3">
    <cfRule type="containsText" dxfId="51" priority="52" operator="containsText" text="Nincs VKR kiválasztva!">
      <formula>NOT(ISERROR(SEARCH("Nincs VKR kiválasztva!",A3)))</formula>
    </cfRule>
  </conditionalFormatting>
  <conditionalFormatting sqref="AU4">
    <cfRule type="containsText" dxfId="50" priority="51" operator="containsText" text="Kitöltés rendben!">
      <formula>NOT(ISERROR(SEARCH("Kitöltés rendben!",AU4)))</formula>
    </cfRule>
  </conditionalFormatting>
  <conditionalFormatting sqref="A4">
    <cfRule type="containsText" dxfId="49" priority="50" operator="containsText" text="Kitöltés rendben!">
      <formula>NOT(ISERROR(SEARCH("Kitöltés rendben!",A4)))</formula>
    </cfRule>
  </conditionalFormatting>
  <conditionalFormatting sqref="A4">
    <cfRule type="containsText" dxfId="48" priority="49" operator="containsText" text="Nincs VKR kiválasztva!">
      <formula>NOT(ISERROR(SEARCH("Nincs VKR kiválasztva!",A4)))</formula>
    </cfRule>
  </conditionalFormatting>
  <conditionalFormatting sqref="AU5">
    <cfRule type="containsText" dxfId="47" priority="48" operator="containsText" text="Kitöltés rendben!">
      <formula>NOT(ISERROR(SEARCH("Kitöltés rendben!",AU5)))</formula>
    </cfRule>
  </conditionalFormatting>
  <conditionalFormatting sqref="A5">
    <cfRule type="containsText" dxfId="46" priority="47" operator="containsText" text="Kitöltés rendben!">
      <formula>NOT(ISERROR(SEARCH("Kitöltés rendben!",A5)))</formula>
    </cfRule>
  </conditionalFormatting>
  <conditionalFormatting sqref="A5">
    <cfRule type="containsText" dxfId="45" priority="46" operator="containsText" text="Nincs VKR kiválasztva!">
      <formula>NOT(ISERROR(SEARCH("Nincs VKR kiválasztva!",A5)))</formula>
    </cfRule>
  </conditionalFormatting>
  <conditionalFormatting sqref="AU6">
    <cfRule type="containsText" dxfId="44" priority="45" operator="containsText" text="Kitöltés rendben!">
      <formula>NOT(ISERROR(SEARCH("Kitöltés rendben!",AU6)))</formula>
    </cfRule>
  </conditionalFormatting>
  <conditionalFormatting sqref="A6">
    <cfRule type="containsText" dxfId="43" priority="44" operator="containsText" text="Kitöltés rendben!">
      <formula>NOT(ISERROR(SEARCH("Kitöltés rendben!",A6)))</formula>
    </cfRule>
  </conditionalFormatting>
  <conditionalFormatting sqref="A6">
    <cfRule type="containsText" dxfId="42" priority="43" operator="containsText" text="Nincs VKR kiválasztva!">
      <formula>NOT(ISERROR(SEARCH("Nincs VKR kiválasztva!",A6)))</formula>
    </cfRule>
  </conditionalFormatting>
  <conditionalFormatting sqref="AU7">
    <cfRule type="containsText" dxfId="41" priority="42" operator="containsText" text="Kitöltés rendben!">
      <formula>NOT(ISERROR(SEARCH("Kitöltés rendben!",AU7)))</formula>
    </cfRule>
  </conditionalFormatting>
  <conditionalFormatting sqref="A7">
    <cfRule type="containsText" dxfId="40" priority="41" operator="containsText" text="Kitöltés rendben!">
      <formula>NOT(ISERROR(SEARCH("Kitöltés rendben!",A7)))</formula>
    </cfRule>
  </conditionalFormatting>
  <conditionalFormatting sqref="A7">
    <cfRule type="containsText" dxfId="39" priority="40" operator="containsText" text="Nincs VKR kiválasztva!">
      <formula>NOT(ISERROR(SEARCH("Nincs VKR kiválasztva!",A7)))</formula>
    </cfRule>
  </conditionalFormatting>
  <conditionalFormatting sqref="AU8">
    <cfRule type="containsText" dxfId="38" priority="39" operator="containsText" text="Kitöltés rendben!">
      <formula>NOT(ISERROR(SEARCH("Kitöltés rendben!",AU8)))</formula>
    </cfRule>
  </conditionalFormatting>
  <conditionalFormatting sqref="A8">
    <cfRule type="containsText" dxfId="37" priority="38" operator="containsText" text="Kitöltés rendben!">
      <formula>NOT(ISERROR(SEARCH("Kitöltés rendben!",A8)))</formula>
    </cfRule>
  </conditionalFormatting>
  <conditionalFormatting sqref="A8">
    <cfRule type="containsText" dxfId="36" priority="37" operator="containsText" text="Nincs VKR kiválasztva!">
      <formula>NOT(ISERROR(SEARCH("Nincs VKR kiválasztva!",A8)))</formula>
    </cfRule>
  </conditionalFormatting>
  <conditionalFormatting sqref="AU9">
    <cfRule type="containsText" dxfId="35" priority="36" operator="containsText" text="Kitöltés rendben!">
      <formula>NOT(ISERROR(SEARCH("Kitöltés rendben!",AU9)))</formula>
    </cfRule>
  </conditionalFormatting>
  <conditionalFormatting sqref="A9">
    <cfRule type="containsText" dxfId="34" priority="35" operator="containsText" text="Kitöltés rendben!">
      <formula>NOT(ISERROR(SEARCH("Kitöltés rendben!",A9)))</formula>
    </cfRule>
  </conditionalFormatting>
  <conditionalFormatting sqref="A9">
    <cfRule type="containsText" dxfId="33" priority="34" operator="containsText" text="Nincs VKR kiválasztva!">
      <formula>NOT(ISERROR(SEARCH("Nincs VKR kiválasztva!",A9)))</formula>
    </cfRule>
  </conditionalFormatting>
  <conditionalFormatting sqref="AU10">
    <cfRule type="containsText" dxfId="32" priority="33" operator="containsText" text="Kitöltés rendben!">
      <formula>NOT(ISERROR(SEARCH("Kitöltés rendben!",AU10)))</formula>
    </cfRule>
  </conditionalFormatting>
  <conditionalFormatting sqref="A10">
    <cfRule type="containsText" dxfId="31" priority="32" operator="containsText" text="Kitöltés rendben!">
      <formula>NOT(ISERROR(SEARCH("Kitöltés rendben!",A10)))</formula>
    </cfRule>
  </conditionalFormatting>
  <conditionalFormatting sqref="A10">
    <cfRule type="containsText" dxfId="30" priority="31" operator="containsText" text="Nincs VKR kiválasztva!">
      <formula>NOT(ISERROR(SEARCH("Nincs VKR kiválasztva!",A10)))</formula>
    </cfRule>
  </conditionalFormatting>
  <conditionalFormatting sqref="AU11">
    <cfRule type="containsText" dxfId="29" priority="30" operator="containsText" text="Kitöltés rendben!">
      <formula>NOT(ISERROR(SEARCH("Kitöltés rendben!",AU11)))</formula>
    </cfRule>
  </conditionalFormatting>
  <conditionalFormatting sqref="A11">
    <cfRule type="containsText" dxfId="28" priority="29" operator="containsText" text="Kitöltés rendben!">
      <formula>NOT(ISERROR(SEARCH("Kitöltés rendben!",A11)))</formula>
    </cfRule>
  </conditionalFormatting>
  <conditionalFormatting sqref="A11">
    <cfRule type="containsText" dxfId="27" priority="28" operator="containsText" text="Nincs VKR kiválasztva!">
      <formula>NOT(ISERROR(SEARCH("Nincs VKR kiválasztva!",A11)))</formula>
    </cfRule>
  </conditionalFormatting>
  <conditionalFormatting sqref="AU12">
    <cfRule type="containsText" dxfId="26" priority="27" operator="containsText" text="Kitöltés rendben!">
      <formula>NOT(ISERROR(SEARCH("Kitöltés rendben!",AU12)))</formula>
    </cfRule>
  </conditionalFormatting>
  <conditionalFormatting sqref="A12">
    <cfRule type="containsText" dxfId="25" priority="26" operator="containsText" text="Kitöltés rendben!">
      <formula>NOT(ISERROR(SEARCH("Kitöltés rendben!",A12)))</formula>
    </cfRule>
  </conditionalFormatting>
  <conditionalFormatting sqref="A12">
    <cfRule type="containsText" dxfId="24" priority="25" operator="containsText" text="Nincs VKR kiválasztva!">
      <formula>NOT(ISERROR(SEARCH("Nincs VKR kiválasztva!",A12)))</formula>
    </cfRule>
  </conditionalFormatting>
  <conditionalFormatting sqref="AU13">
    <cfRule type="containsText" dxfId="23" priority="24" operator="containsText" text="Kitöltés rendben!">
      <formula>NOT(ISERROR(SEARCH("Kitöltés rendben!",AU13)))</formula>
    </cfRule>
  </conditionalFormatting>
  <conditionalFormatting sqref="A13">
    <cfRule type="containsText" dxfId="22" priority="23" operator="containsText" text="Kitöltés rendben!">
      <formula>NOT(ISERROR(SEARCH("Kitöltés rendben!",A13)))</formula>
    </cfRule>
  </conditionalFormatting>
  <conditionalFormatting sqref="A13">
    <cfRule type="containsText" dxfId="21" priority="22" operator="containsText" text="Nincs VKR kiválasztva!">
      <formula>NOT(ISERROR(SEARCH("Nincs VKR kiválasztva!",A13)))</formula>
    </cfRule>
  </conditionalFormatting>
  <conditionalFormatting sqref="AU14">
    <cfRule type="containsText" dxfId="20" priority="21" operator="containsText" text="Kitöltés rendben!">
      <formula>NOT(ISERROR(SEARCH("Kitöltés rendben!",AU14)))</formula>
    </cfRule>
  </conditionalFormatting>
  <conditionalFormatting sqref="A14">
    <cfRule type="containsText" dxfId="19" priority="20" operator="containsText" text="Kitöltés rendben!">
      <formula>NOT(ISERROR(SEARCH("Kitöltés rendben!",A14)))</formula>
    </cfRule>
  </conditionalFormatting>
  <conditionalFormatting sqref="A14">
    <cfRule type="containsText" dxfId="18" priority="19" operator="containsText" text="Nincs VKR kiválasztva!">
      <formula>NOT(ISERROR(SEARCH("Nincs VKR kiválasztva!",A14)))</formula>
    </cfRule>
  </conditionalFormatting>
  <conditionalFormatting sqref="AU15">
    <cfRule type="containsText" dxfId="17" priority="18" operator="containsText" text="Kitöltés rendben!">
      <formula>NOT(ISERROR(SEARCH("Kitöltés rendben!",AU15)))</formula>
    </cfRule>
  </conditionalFormatting>
  <conditionalFormatting sqref="A15">
    <cfRule type="containsText" dxfId="16" priority="17" operator="containsText" text="Kitöltés rendben!">
      <formula>NOT(ISERROR(SEARCH("Kitöltés rendben!",A15)))</formula>
    </cfRule>
  </conditionalFormatting>
  <conditionalFormatting sqref="A15">
    <cfRule type="containsText" dxfId="15" priority="16" operator="containsText" text="Nincs VKR kiválasztva!">
      <formula>NOT(ISERROR(SEARCH("Nincs VKR kiválasztva!",A15)))</formula>
    </cfRule>
  </conditionalFormatting>
  <conditionalFormatting sqref="AU16">
    <cfRule type="containsText" dxfId="14" priority="15" operator="containsText" text="Kitöltés rendben!">
      <formula>NOT(ISERROR(SEARCH("Kitöltés rendben!",AU16)))</formula>
    </cfRule>
  </conditionalFormatting>
  <conditionalFormatting sqref="A16">
    <cfRule type="containsText" dxfId="13" priority="14" operator="containsText" text="Kitöltés rendben!">
      <formula>NOT(ISERROR(SEARCH("Kitöltés rendben!",A16)))</formula>
    </cfRule>
  </conditionalFormatting>
  <conditionalFormatting sqref="A16">
    <cfRule type="containsText" dxfId="12" priority="13" operator="containsText" text="Nincs VKR kiválasztva!">
      <formula>NOT(ISERROR(SEARCH("Nincs VKR kiválasztva!",A16)))</formula>
    </cfRule>
  </conditionalFormatting>
  <conditionalFormatting sqref="AU17">
    <cfRule type="containsText" dxfId="11" priority="12" operator="containsText" text="Kitöltés rendben!">
      <formula>NOT(ISERROR(SEARCH("Kitöltés rendben!",AU17)))</formula>
    </cfRule>
  </conditionalFormatting>
  <conditionalFormatting sqref="A17">
    <cfRule type="containsText" dxfId="10" priority="11" operator="containsText" text="Kitöltés rendben!">
      <formula>NOT(ISERROR(SEARCH("Kitöltés rendben!",A17)))</formula>
    </cfRule>
  </conditionalFormatting>
  <conditionalFormatting sqref="A17">
    <cfRule type="containsText" dxfId="9" priority="10" operator="containsText" text="Nincs VKR kiválasztva!">
      <formula>NOT(ISERROR(SEARCH("Nincs VKR kiválasztva!",A17)))</formula>
    </cfRule>
  </conditionalFormatting>
  <conditionalFormatting sqref="AU18">
    <cfRule type="containsText" dxfId="8" priority="9" operator="containsText" text="Kitöltés rendben!">
      <formula>NOT(ISERROR(SEARCH("Kitöltés rendben!",AU18)))</formula>
    </cfRule>
  </conditionalFormatting>
  <conditionalFormatting sqref="A18">
    <cfRule type="containsText" dxfId="7" priority="8" operator="containsText" text="Kitöltés rendben!">
      <formula>NOT(ISERROR(SEARCH("Kitöltés rendben!",A18)))</formula>
    </cfRule>
  </conditionalFormatting>
  <conditionalFormatting sqref="A18">
    <cfRule type="containsText" dxfId="6" priority="7" operator="containsText" text="Nincs VKR kiválasztva!">
      <formula>NOT(ISERROR(SEARCH("Nincs VKR kiválasztva!",A18)))</formula>
    </cfRule>
  </conditionalFormatting>
  <conditionalFormatting sqref="AU19">
    <cfRule type="containsText" dxfId="5" priority="6" operator="containsText" text="Kitöltés rendben!">
      <formula>NOT(ISERROR(SEARCH("Kitöltés rendben!",AU19)))</formula>
    </cfRule>
  </conditionalFormatting>
  <conditionalFormatting sqref="A19">
    <cfRule type="containsText" dxfId="4" priority="5" operator="containsText" text="Kitöltés rendben!">
      <formula>NOT(ISERROR(SEARCH("Kitöltés rendben!",A19)))</formula>
    </cfRule>
  </conditionalFormatting>
  <conditionalFormatting sqref="A19">
    <cfRule type="containsText" dxfId="3" priority="4" operator="containsText" text="Nincs VKR kiválasztva!">
      <formula>NOT(ISERROR(SEARCH("Nincs VKR kiválasztva!",A19)))</formula>
    </cfRule>
  </conditionalFormatting>
  <conditionalFormatting sqref="AU20">
    <cfRule type="containsText" dxfId="2" priority="3" operator="containsText" text="Kitöltés rendben!">
      <formula>NOT(ISERROR(SEARCH("Kitöltés rendben!",AU20)))</formula>
    </cfRule>
  </conditionalFormatting>
  <conditionalFormatting sqref="A20">
    <cfRule type="containsText" dxfId="1" priority="2" operator="containsText" text="Kitöltés rendben!">
      <formula>NOT(ISERROR(SEARCH("Kitöltés rendben!",A20)))</formula>
    </cfRule>
  </conditionalFormatting>
  <conditionalFormatting sqref="A20">
    <cfRule type="containsText" dxfId="0" priority="1" operator="containsText" text="Nincs VKR kiválasztva!">
      <formula>NOT(ISERROR(SEARCH("Nincs VKR kiválasztva!",A20)))</formula>
    </cfRule>
  </conditionalFormatting>
  <dataValidations count="3">
    <dataValidation type="whole" allowBlank="1" showInputMessage="1" showErrorMessage="1" sqref="L3:M20" xr:uid="{E638F53C-2B29-46BD-8127-3C68D2E29008}">
      <formula1>2027</formula1>
      <formula2>2036</formula2>
    </dataValidation>
    <dataValidation type="list" allowBlank="1" showInputMessage="1" showErrorMessage="1" sqref="AS3:AS20" xr:uid="{9567F453-5536-4C26-831F-FFE614FA80AD}">
      <formula1>"igen,nem"</formula1>
    </dataValidation>
    <dataValidation type="whole" allowBlank="1" showInputMessage="1" showErrorMessage="1" sqref="K3:K20" xr:uid="{AF2E4078-31EB-4D48-BDF8-BCDACC0CDF57}">
      <formula1>0</formula1>
      <formula2>20000000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Összes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Vona Ferenc</dc:creator>
  <cp:lastModifiedBy>Vona Ferenc</cp:lastModifiedBy>
  <dcterms:created xsi:type="dcterms:W3CDTF">2026-08-17T14:33:06Z</dcterms:created>
  <dcterms:modified xsi:type="dcterms:W3CDTF">2026-08-17T14:33:08Z</dcterms:modified>
</cp:coreProperties>
</file>