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TRV\GFT\"/>
    </mc:Choice>
  </mc:AlternateContent>
  <xr:revisionPtr revIDLastSave="0" documentId="8_{59B07826-0822-408F-9CA8-5D76BDB31C83}" xr6:coauthVersionLast="47" xr6:coauthVersionMax="47" xr10:uidLastSave="{00000000-0000-0000-0000-000000000000}"/>
  <bookViews>
    <workbookView xWindow="28680" yWindow="-120" windowWidth="29040" windowHeight="15840" xr2:uid="{350D7692-5CDB-4BD7-85FD-3308EF180558}"/>
  </bookViews>
  <sheets>
    <sheet name="Összes"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warnBelowVersion="2" setVersion="2"/>
    </ext>
  </extLst>
</workbook>
</file>

<file path=xl/calcChain.xml><?xml version="1.0" encoding="utf-8"?>
<calcChain xmlns="http://schemas.openxmlformats.org/spreadsheetml/2006/main">
  <c r="CE16" i="1" l="1"/>
  <c r="CD16" i="1"/>
  <c r="CC16" i="1"/>
  <c r="CB16" i="1"/>
  <c r="CA16" i="1"/>
  <c r="BZ16" i="1"/>
  <c r="BY16" i="1"/>
  <c r="BX16" i="1"/>
  <c r="BW16" i="1"/>
  <c r="BV16" i="1"/>
  <c r="BU16" i="1"/>
  <c r="BO16" i="1"/>
  <c r="BS16" i="1" s="1"/>
  <c r="BN16" i="1"/>
  <c r="BP16" i="1" s="1"/>
  <c r="BL16" i="1"/>
  <c r="BK16" i="1"/>
  <c r="BI16" i="1"/>
  <c r="BH16" i="1"/>
  <c r="BG16" i="1"/>
  <c r="BF16" i="1"/>
  <c r="BC16" i="1"/>
  <c r="BD16" i="1" s="1"/>
  <c r="BA16" i="1"/>
  <c r="AZ16" i="1"/>
  <c r="H16" i="1" s="1"/>
  <c r="AR16" i="1"/>
  <c r="BJ16" i="1" s="1"/>
  <c r="BM16" i="1" s="1"/>
  <c r="AE16" i="1"/>
  <c r="AD16" i="1"/>
  <c r="I16" i="1"/>
  <c r="F16" i="1"/>
  <c r="BB16" i="1" s="1"/>
  <c r="CE15" i="1"/>
  <c r="CD15" i="1"/>
  <c r="CC15" i="1"/>
  <c r="CB15" i="1"/>
  <c r="CA15" i="1"/>
  <c r="BZ15" i="1"/>
  <c r="BY15" i="1"/>
  <c r="BX15" i="1"/>
  <c r="BW15" i="1"/>
  <c r="BV15" i="1"/>
  <c r="BQ15" i="1"/>
  <c r="BP15" i="1"/>
  <c r="BO15" i="1"/>
  <c r="BN15" i="1"/>
  <c r="BK15" i="1"/>
  <c r="BL15" i="1" s="1"/>
  <c r="BJ15" i="1"/>
  <c r="BM15" i="1" s="1"/>
  <c r="BH15" i="1"/>
  <c r="BI15" i="1" s="1"/>
  <c r="BG15" i="1"/>
  <c r="BA15" i="1"/>
  <c r="AR15" i="1"/>
  <c r="AD15" i="1"/>
  <c r="BF15" i="1" s="1"/>
  <c r="J15" i="1"/>
  <c r="F15" i="1"/>
  <c r="BB15" i="1" s="1"/>
  <c r="CE14" i="1"/>
  <c r="CD14" i="1"/>
  <c r="CC14" i="1"/>
  <c r="CB14" i="1"/>
  <c r="CA14" i="1"/>
  <c r="BZ14" i="1"/>
  <c r="BY14" i="1"/>
  <c r="BX14" i="1"/>
  <c r="BW14" i="1"/>
  <c r="BV14" i="1"/>
  <c r="BT14" i="1"/>
  <c r="BR14" i="1"/>
  <c r="BQ14" i="1"/>
  <c r="BO14" i="1"/>
  <c r="BS14" i="1" s="1"/>
  <c r="BN14" i="1"/>
  <c r="BP14" i="1" s="1"/>
  <c r="BK14" i="1"/>
  <c r="BL14" i="1" s="1"/>
  <c r="BH14" i="1"/>
  <c r="BI14" i="1" s="1"/>
  <c r="BG14" i="1"/>
  <c r="BE14" i="1"/>
  <c r="BC14" i="1"/>
  <c r="BB14" i="1"/>
  <c r="AT14" i="1" s="1"/>
  <c r="BA14" i="1"/>
  <c r="AZ14" i="1"/>
  <c r="AR14" i="1"/>
  <c r="BJ14" i="1" s="1"/>
  <c r="BM14" i="1" s="1"/>
  <c r="AD14" i="1"/>
  <c r="BF14" i="1" s="1"/>
  <c r="I14" i="1"/>
  <c r="H14" i="1"/>
  <c r="F14" i="1"/>
  <c r="J14" i="1" s="1"/>
  <c r="CE13" i="1"/>
  <c r="CD13" i="1"/>
  <c r="CC13" i="1"/>
  <c r="CB13" i="1"/>
  <c r="CA13" i="1"/>
  <c r="BZ13" i="1"/>
  <c r="BY13" i="1"/>
  <c r="BX13" i="1"/>
  <c r="BW13" i="1"/>
  <c r="BV13" i="1"/>
  <c r="BP13" i="1"/>
  <c r="BO13" i="1"/>
  <c r="BN13" i="1"/>
  <c r="BL13" i="1"/>
  <c r="BK13" i="1"/>
  <c r="BI13" i="1"/>
  <c r="BH13" i="1"/>
  <c r="BG13" i="1"/>
  <c r="BF13" i="1"/>
  <c r="BA13" i="1"/>
  <c r="AR13" i="1"/>
  <c r="BJ13" i="1" s="1"/>
  <c r="BM13" i="1" s="1"/>
  <c r="AD13" i="1"/>
  <c r="F13" i="1"/>
  <c r="CE12" i="1"/>
  <c r="CD12" i="1"/>
  <c r="CC12" i="1"/>
  <c r="CB12" i="1"/>
  <c r="CA12" i="1"/>
  <c r="BZ12" i="1"/>
  <c r="BY12" i="1"/>
  <c r="BX12" i="1"/>
  <c r="BW12" i="1"/>
  <c r="BV12" i="1"/>
  <c r="BQ12" i="1"/>
  <c r="BO12" i="1"/>
  <c r="BN12" i="1"/>
  <c r="BP12" i="1" s="1"/>
  <c r="BK12" i="1"/>
  <c r="BL12" i="1" s="1"/>
  <c r="BH12" i="1"/>
  <c r="BI12" i="1" s="1"/>
  <c r="BG12" i="1"/>
  <c r="BB12" i="1"/>
  <c r="BA12" i="1"/>
  <c r="AR12" i="1"/>
  <c r="BJ12" i="1" s="1"/>
  <c r="BM12" i="1" s="1"/>
  <c r="AD12" i="1"/>
  <c r="BF12" i="1" s="1"/>
  <c r="F12" i="1"/>
  <c r="J12" i="1" s="1"/>
  <c r="CE11" i="1"/>
  <c r="CD11" i="1"/>
  <c r="CC11" i="1"/>
  <c r="CB11" i="1"/>
  <c r="CA11" i="1"/>
  <c r="BZ11" i="1"/>
  <c r="BY11" i="1"/>
  <c r="BX11" i="1"/>
  <c r="BW11" i="1"/>
  <c r="BV11" i="1"/>
  <c r="BQ11" i="1"/>
  <c r="BO11" i="1"/>
  <c r="BN11" i="1"/>
  <c r="BP11" i="1" s="1"/>
  <c r="BK11" i="1"/>
  <c r="BL11" i="1" s="1"/>
  <c r="BH11" i="1"/>
  <c r="BI11" i="1" s="1"/>
  <c r="BG11" i="1"/>
  <c r="BB11" i="1"/>
  <c r="BA11" i="1"/>
  <c r="AZ11" i="1"/>
  <c r="H11" i="1" s="1"/>
  <c r="AR11" i="1"/>
  <c r="BJ11" i="1" s="1"/>
  <c r="BM11" i="1" s="1"/>
  <c r="AT11" i="1" s="1"/>
  <c r="AD11" i="1"/>
  <c r="BF11" i="1" s="1"/>
  <c r="I11" i="1"/>
  <c r="F11" i="1"/>
  <c r="BC11" i="1" s="1"/>
  <c r="CE10" i="1"/>
  <c r="CD10" i="1"/>
  <c r="CC10" i="1"/>
  <c r="CB10" i="1"/>
  <c r="CA10" i="1"/>
  <c r="BZ10" i="1"/>
  <c r="BY10" i="1"/>
  <c r="BX10" i="1"/>
  <c r="BW10" i="1"/>
  <c r="BV10" i="1"/>
  <c r="BP10" i="1"/>
  <c r="BO10" i="1"/>
  <c r="BN10" i="1"/>
  <c r="BK10" i="1"/>
  <c r="BI10" i="1"/>
  <c r="BH10" i="1"/>
  <c r="BG10" i="1"/>
  <c r="BF10" i="1"/>
  <c r="BA10" i="1"/>
  <c r="AR10" i="1"/>
  <c r="BL10" i="1" s="1"/>
  <c r="AD10" i="1"/>
  <c r="F10" i="1"/>
  <c r="BC10" i="1" s="1"/>
  <c r="CE9" i="1"/>
  <c r="CD9" i="1"/>
  <c r="CC9" i="1"/>
  <c r="CB9" i="1"/>
  <c r="CA9" i="1"/>
  <c r="BZ9" i="1"/>
  <c r="CF9" i="1" s="1"/>
  <c r="BY9" i="1"/>
  <c r="BX9" i="1"/>
  <c r="BW9" i="1"/>
  <c r="BV9" i="1"/>
  <c r="BQ9" i="1"/>
  <c r="BO9" i="1"/>
  <c r="BN9" i="1"/>
  <c r="BP9" i="1" s="1"/>
  <c r="BK9" i="1"/>
  <c r="BH9" i="1"/>
  <c r="BI9" i="1" s="1"/>
  <c r="BG9" i="1"/>
  <c r="BB9" i="1"/>
  <c r="BA9" i="1"/>
  <c r="AR9" i="1"/>
  <c r="BL9" i="1" s="1"/>
  <c r="AD9" i="1"/>
  <c r="BF9" i="1" s="1"/>
  <c r="J9" i="1"/>
  <c r="F9" i="1"/>
  <c r="AZ9" i="1" s="1"/>
  <c r="H9" i="1" s="1"/>
  <c r="CE8" i="1"/>
  <c r="CD8" i="1"/>
  <c r="CC8" i="1"/>
  <c r="CB8" i="1"/>
  <c r="CA8" i="1"/>
  <c r="BZ8" i="1"/>
  <c r="BY8" i="1"/>
  <c r="BX8" i="1"/>
  <c r="BW8" i="1"/>
  <c r="BV8" i="1"/>
  <c r="BQ8" i="1"/>
  <c r="BO8" i="1"/>
  <c r="BN8" i="1"/>
  <c r="BP8" i="1" s="1"/>
  <c r="BL8" i="1"/>
  <c r="BK8" i="1"/>
  <c r="BH8" i="1"/>
  <c r="BI8" i="1" s="1"/>
  <c r="BG8" i="1"/>
  <c r="BF8" i="1"/>
  <c r="BB8" i="1"/>
  <c r="BA8" i="1"/>
  <c r="AZ8" i="1"/>
  <c r="H8" i="1" s="1"/>
  <c r="AR8" i="1"/>
  <c r="BJ8" i="1" s="1"/>
  <c r="BM8" i="1" s="1"/>
  <c r="AD8" i="1"/>
  <c r="I8" i="1"/>
  <c r="F8" i="1"/>
  <c r="J8" i="1" s="1"/>
  <c r="CE7" i="1"/>
  <c r="CD7" i="1"/>
  <c r="CC7" i="1"/>
  <c r="CB7" i="1"/>
  <c r="CA7" i="1"/>
  <c r="BZ7" i="1"/>
  <c r="BY7" i="1"/>
  <c r="BX7" i="1"/>
  <c r="BW7" i="1"/>
  <c r="BV7" i="1"/>
  <c r="BP7" i="1"/>
  <c r="BO7" i="1"/>
  <c r="BN7" i="1"/>
  <c r="BK7" i="1"/>
  <c r="BI7" i="1"/>
  <c r="BH7" i="1"/>
  <c r="BG7" i="1"/>
  <c r="BF7" i="1"/>
  <c r="BC7" i="1"/>
  <c r="BA7" i="1"/>
  <c r="AR7" i="1"/>
  <c r="BL7" i="1" s="1"/>
  <c r="AD7" i="1"/>
  <c r="F7" i="1"/>
  <c r="CE6" i="1"/>
  <c r="CD6" i="1"/>
  <c r="CC6" i="1"/>
  <c r="CB6" i="1"/>
  <c r="CA6" i="1"/>
  <c r="BZ6" i="1"/>
  <c r="BY6" i="1"/>
  <c r="BX6" i="1"/>
  <c r="BW6" i="1"/>
  <c r="BV6" i="1"/>
  <c r="BQ6" i="1"/>
  <c r="BO6" i="1"/>
  <c r="BN6" i="1"/>
  <c r="BP6" i="1" s="1"/>
  <c r="BK6" i="1"/>
  <c r="BH6" i="1"/>
  <c r="BI6" i="1" s="1"/>
  <c r="BG6" i="1"/>
  <c r="BA6" i="1"/>
  <c r="AR6" i="1"/>
  <c r="BL6" i="1" s="1"/>
  <c r="AD6" i="1"/>
  <c r="BF6" i="1" s="1"/>
  <c r="F6" i="1"/>
  <c r="CE5" i="1"/>
  <c r="CD5" i="1"/>
  <c r="CC5" i="1"/>
  <c r="CB5" i="1"/>
  <c r="CA5" i="1"/>
  <c r="BZ5" i="1"/>
  <c r="BY5" i="1"/>
  <c r="BX5" i="1"/>
  <c r="BW5" i="1"/>
  <c r="BV5" i="1"/>
  <c r="BR5" i="1"/>
  <c r="BQ5" i="1"/>
  <c r="BO5" i="1"/>
  <c r="BN5" i="1"/>
  <c r="BP5" i="1" s="1"/>
  <c r="BK5" i="1"/>
  <c r="BL5" i="1" s="1"/>
  <c r="BH5" i="1"/>
  <c r="BI5" i="1" s="1"/>
  <c r="BG5" i="1"/>
  <c r="BF5" i="1"/>
  <c r="BB5" i="1"/>
  <c r="BA5" i="1"/>
  <c r="AZ5" i="1"/>
  <c r="H5" i="1" s="1"/>
  <c r="AR5" i="1"/>
  <c r="BJ5" i="1" s="1"/>
  <c r="BM5" i="1" s="1"/>
  <c r="AT5" i="1" s="1"/>
  <c r="AD5" i="1"/>
  <c r="I5" i="1"/>
  <c r="F5" i="1"/>
  <c r="BC5" i="1" s="1"/>
  <c r="CE4" i="1"/>
  <c r="CD4" i="1"/>
  <c r="CC4" i="1"/>
  <c r="CB4" i="1"/>
  <c r="CA4" i="1"/>
  <c r="BZ4" i="1"/>
  <c r="BY4" i="1"/>
  <c r="BX4" i="1"/>
  <c r="BW4" i="1"/>
  <c r="BV4" i="1"/>
  <c r="BP4" i="1"/>
  <c r="BO4" i="1"/>
  <c r="BN4" i="1"/>
  <c r="BL4" i="1"/>
  <c r="BK4" i="1"/>
  <c r="BJ4" i="1"/>
  <c r="BM4" i="1" s="1"/>
  <c r="BI4" i="1"/>
  <c r="BH4" i="1"/>
  <c r="BG4" i="1"/>
  <c r="BF4" i="1"/>
  <c r="BA4" i="1"/>
  <c r="AR4" i="1"/>
  <c r="AD4" i="1"/>
  <c r="F4" i="1"/>
  <c r="CE3" i="1"/>
  <c r="CD3" i="1"/>
  <c r="CC3" i="1"/>
  <c r="CB3" i="1"/>
  <c r="CA3" i="1"/>
  <c r="BZ3" i="1"/>
  <c r="BY3" i="1"/>
  <c r="BX3" i="1"/>
  <c r="BW3" i="1"/>
  <c r="BV3" i="1"/>
  <c r="BS3" i="1"/>
  <c r="BQ3" i="1"/>
  <c r="BO3" i="1"/>
  <c r="BN3" i="1"/>
  <c r="BP3" i="1" s="1"/>
  <c r="BM3" i="1"/>
  <c r="BK3" i="1"/>
  <c r="BH3" i="1"/>
  <c r="BA3" i="1"/>
  <c r="AR3" i="1"/>
  <c r="BL3" i="1" s="1"/>
  <c r="AD3" i="1"/>
  <c r="BF3" i="1" s="1"/>
  <c r="BG3" i="1" s="1"/>
  <c r="F3" i="1"/>
  <c r="BB3" i="1" s="1"/>
  <c r="AE3" i="1" l="1"/>
  <c r="CF3" i="1"/>
  <c r="BD10" i="1"/>
  <c r="BT10" i="1"/>
  <c r="BR10" i="1"/>
  <c r="BE10" i="1"/>
  <c r="BS10" i="1"/>
  <c r="BC4" i="1"/>
  <c r="BB4" i="1"/>
  <c r="I4" i="1"/>
  <c r="J4" i="1"/>
  <c r="BJ7" i="1"/>
  <c r="BM7" i="1" s="1"/>
  <c r="CF8" i="1"/>
  <c r="BU10" i="1"/>
  <c r="CF5" i="1"/>
  <c r="AE5" i="1"/>
  <c r="BR11" i="1"/>
  <c r="BE11" i="1"/>
  <c r="BD11" i="1"/>
  <c r="BU11" i="1"/>
  <c r="BT11" i="1"/>
  <c r="BI3" i="1"/>
  <c r="BJ3" i="1"/>
  <c r="BS4" i="1"/>
  <c r="J7" i="1"/>
  <c r="I7" i="1"/>
  <c r="BB7" i="1"/>
  <c r="AZ7" i="1"/>
  <c r="H7" i="1" s="1"/>
  <c r="AE9" i="1"/>
  <c r="BS11" i="1"/>
  <c r="J6" i="1"/>
  <c r="I6" i="1"/>
  <c r="BC6" i="1"/>
  <c r="AZ6" i="1"/>
  <c r="H6" i="1" s="1"/>
  <c r="AZ4" i="1"/>
  <c r="H4" i="1" s="1"/>
  <c r="BB6" i="1"/>
  <c r="BS7" i="1"/>
  <c r="BQ7" i="1"/>
  <c r="J13" i="1"/>
  <c r="I13" i="1"/>
  <c r="BB13" i="1"/>
  <c r="AZ13" i="1"/>
  <c r="H13" i="1" s="1"/>
  <c r="BQ13" i="1"/>
  <c r="AZ3" i="1"/>
  <c r="H3" i="1" s="1"/>
  <c r="I3" i="1"/>
  <c r="BC3" i="1"/>
  <c r="BE5" i="1"/>
  <c r="CG5" i="1" s="1"/>
  <c r="A5" i="1" s="1"/>
  <c r="CH5" i="1" s="1"/>
  <c r="BD5" i="1"/>
  <c r="BT5" i="1"/>
  <c r="BU5" i="1"/>
  <c r="BU7" i="1"/>
  <c r="BT7" i="1"/>
  <c r="BR7" i="1"/>
  <c r="BE7" i="1"/>
  <c r="J3" i="1"/>
  <c r="BD7" i="1"/>
  <c r="BJ10" i="1"/>
  <c r="BM10" i="1" s="1"/>
  <c r="BC13" i="1"/>
  <c r="BS5" i="1"/>
  <c r="CG11" i="1"/>
  <c r="A11" i="1" s="1"/>
  <c r="CH11" i="1" s="1"/>
  <c r="CJ11" i="1" s="1"/>
  <c r="CF12" i="1"/>
  <c r="AE12" i="1"/>
  <c r="AE15" i="1"/>
  <c r="CF15" i="1"/>
  <c r="AT16" i="1"/>
  <c r="CF16" i="1"/>
  <c r="BQ4" i="1"/>
  <c r="J5" i="1"/>
  <c r="BC9" i="1"/>
  <c r="AT9" i="1" s="1"/>
  <c r="BQ10" i="1"/>
  <c r="J11" i="1"/>
  <c r="BC15" i="1"/>
  <c r="AT15" i="1" s="1"/>
  <c r="BE16" i="1"/>
  <c r="BQ16" i="1"/>
  <c r="BR16" i="1"/>
  <c r="I10" i="1"/>
  <c r="CF11" i="1"/>
  <c r="BC8" i="1"/>
  <c r="J10" i="1"/>
  <c r="AE11" i="1"/>
  <c r="J16" i="1"/>
  <c r="BJ6" i="1"/>
  <c r="BM6" i="1" s="1"/>
  <c r="I9" i="1"/>
  <c r="AZ12" i="1"/>
  <c r="H12" i="1" s="1"/>
  <c r="BD14" i="1"/>
  <c r="I15" i="1"/>
  <c r="BT16" i="1"/>
  <c r="BC12" i="1"/>
  <c r="BJ9" i="1"/>
  <c r="BM9" i="1" s="1"/>
  <c r="AZ10" i="1"/>
  <c r="H10" i="1" s="1"/>
  <c r="CF14" i="1"/>
  <c r="AE8" i="1"/>
  <c r="AE14" i="1"/>
  <c r="BU14" i="1"/>
  <c r="CG14" i="1"/>
  <c r="A14" i="1" s="1"/>
  <c r="CH14" i="1" s="1"/>
  <c r="CI14" i="1" s="1"/>
  <c r="BB10" i="1"/>
  <c r="I12" i="1"/>
  <c r="AZ15" i="1"/>
  <c r="H15" i="1" s="1"/>
  <c r="CJ5" i="1" l="1"/>
  <c r="CI5" i="1"/>
  <c r="BT12" i="1"/>
  <c r="BS12" i="1"/>
  <c r="BR12" i="1"/>
  <c r="BD12" i="1"/>
  <c r="BE12" i="1"/>
  <c r="BU12" i="1"/>
  <c r="AE13" i="1"/>
  <c r="CF13" i="1"/>
  <c r="AT13" i="1"/>
  <c r="CI11" i="1"/>
  <c r="AT4" i="1"/>
  <c r="CF4" i="1"/>
  <c r="AE4" i="1"/>
  <c r="BU13" i="1"/>
  <c r="BT13" i="1"/>
  <c r="BR13" i="1"/>
  <c r="BE13" i="1"/>
  <c r="BD13" i="1"/>
  <c r="CG13" i="1" s="1"/>
  <c r="A13" i="1" s="1"/>
  <c r="CH13" i="1" s="1"/>
  <c r="BS13" i="1"/>
  <c r="BT4" i="1"/>
  <c r="BR4" i="1"/>
  <c r="BE4" i="1"/>
  <c r="CG4" i="1" s="1"/>
  <c r="A4" i="1" s="1"/>
  <c r="CH4" i="1" s="1"/>
  <c r="BD4" i="1"/>
  <c r="BU4" i="1"/>
  <c r="CI8" i="1"/>
  <c r="BT8" i="1"/>
  <c r="BU8" i="1"/>
  <c r="BD8" i="1"/>
  <c r="BE8" i="1"/>
  <c r="CG8" i="1" s="1"/>
  <c r="A8" i="1" s="1"/>
  <c r="CH8" i="1" s="1"/>
  <c r="CJ8" i="1" s="1"/>
  <c r="BR8" i="1"/>
  <c r="CG16" i="1"/>
  <c r="A16" i="1" s="1"/>
  <c r="CH16" i="1" s="1"/>
  <c r="BU15" i="1"/>
  <c r="BT15" i="1"/>
  <c r="BR15" i="1"/>
  <c r="BE15" i="1"/>
  <c r="CG15" i="1" s="1"/>
  <c r="A15" i="1" s="1"/>
  <c r="CH15" i="1" s="1"/>
  <c r="CI15" i="1" s="1"/>
  <c r="BD15" i="1"/>
  <c r="BS15" i="1"/>
  <c r="BS8" i="1"/>
  <c r="AT6" i="1"/>
  <c r="AE6" i="1"/>
  <c r="CF6" i="1"/>
  <c r="CJ3" i="1"/>
  <c r="CI3" i="1"/>
  <c r="BU3" i="1"/>
  <c r="BR3" i="1"/>
  <c r="BE3" i="1"/>
  <c r="CG3" i="1" s="1"/>
  <c r="A3" i="1" s="1"/>
  <c r="CH3" i="1" s="1"/>
  <c r="BD3" i="1"/>
  <c r="BT3" i="1"/>
  <c r="CG7" i="1"/>
  <c r="A7" i="1" s="1"/>
  <c r="CH7" i="1" s="1"/>
  <c r="AE7" i="1"/>
  <c r="CF7" i="1"/>
  <c r="AT7" i="1"/>
  <c r="AT12" i="1"/>
  <c r="AT8" i="1"/>
  <c r="BU9" i="1"/>
  <c r="BR9" i="1"/>
  <c r="BE9" i="1"/>
  <c r="CG9" i="1" s="1"/>
  <c r="A9" i="1" s="1"/>
  <c r="CH9" i="1" s="1"/>
  <c r="CJ9" i="1" s="1"/>
  <c r="BD9" i="1"/>
  <c r="BT9" i="1"/>
  <c r="BS9" i="1"/>
  <c r="CJ14" i="1"/>
  <c r="AT10" i="1"/>
  <c r="CF10" i="1"/>
  <c r="CG10" i="1"/>
  <c r="A10" i="1" s="1"/>
  <c r="CH10" i="1" s="1"/>
  <c r="AE10" i="1"/>
  <c r="BS6" i="1"/>
  <c r="BR6" i="1"/>
  <c r="BE6" i="1"/>
  <c r="CG6" i="1" s="1"/>
  <c r="A6" i="1" s="1"/>
  <c r="CH6" i="1" s="1"/>
  <c r="BU6" i="1"/>
  <c r="BD6" i="1"/>
  <c r="BT6" i="1"/>
  <c r="AT3" i="1"/>
  <c r="CI4" i="1" l="1"/>
  <c r="CJ4" i="1"/>
  <c r="CJ13" i="1"/>
  <c r="CI13" i="1"/>
  <c r="CJ6" i="1"/>
  <c r="CI6" i="1"/>
  <c r="CJ7" i="1"/>
  <c r="CI7" i="1"/>
  <c r="CJ15" i="1"/>
  <c r="CJ16" i="1"/>
  <c r="CI16" i="1"/>
  <c r="CI9" i="1"/>
  <c r="CG12" i="1"/>
  <c r="A12" i="1" s="1"/>
  <c r="CH12" i="1" s="1"/>
  <c r="CJ10" i="1"/>
  <c r="CI10" i="1"/>
  <c r="CJ12" i="1" l="1"/>
  <c r="CI12" i="1"/>
</calcChain>
</file>

<file path=xl/sharedStrings.xml><?xml version="1.0" encoding="utf-8"?>
<sst xmlns="http://schemas.openxmlformats.org/spreadsheetml/2006/main" count="242" uniqueCount="127">
  <si>
    <t>A</t>
  </si>
  <si>
    <t>B</t>
  </si>
  <si>
    <t>C</t>
  </si>
  <si>
    <t>D</t>
  </si>
  <si>
    <t>E/1</t>
  </si>
  <si>
    <t>E/2</t>
  </si>
  <si>
    <t>fx</t>
  </si>
  <si>
    <t>VKEFFO</t>
  </si>
  <si>
    <t>F</t>
  </si>
  <si>
    <t>G</t>
  </si>
  <si>
    <t>I/1</t>
  </si>
  <si>
    <t>I/2</t>
  </si>
  <si>
    <t>J/1</t>
  </si>
  <si>
    <t>J/2</t>
  </si>
  <si>
    <t>H/1 -- Forrás megnevezése (I. ütem)</t>
  </si>
  <si>
    <t>H/2 -- Forrás megnevezése (II. ütem)</t>
  </si>
  <si>
    <t/>
  </si>
  <si>
    <t>Ellenőrzés</t>
  </si>
  <si>
    <t>Fontossági sorrend</t>
  </si>
  <si>
    <t>A beruházási feladat kategóriája</t>
  </si>
  <si>
    <t>beruházás megnevezése</t>
  </si>
  <si>
    <t>Vízjogi létesítési/ elvi engedély száma (amennyiben rendelkezésre áll)</t>
  </si>
  <si>
    <t>Víziközmű-rendszer hivatali kódja</t>
  </si>
  <si>
    <t>Víziközmű-rendszer megnevezése</t>
  </si>
  <si>
    <t>FELADAT-AZONOSITO</t>
  </si>
  <si>
    <t>Ellátási terület</t>
  </si>
  <si>
    <t>Az érintett ellátásért felelős(ök) megnevezése</t>
  </si>
  <si>
    <t>Tervezett nettó költség [eFt]</t>
  </si>
  <si>
    <t>Megvalósítás várható időtartama - KEZDÉS</t>
  </si>
  <si>
    <t>Megvalósítás várható időtartama - BEFEJEZÉS</t>
  </si>
  <si>
    <t>A beruházás tervezett nettó költsége a tervezési időszak ütemezése szerint [eFt] - I. ütem</t>
  </si>
  <si>
    <t>A beruházás tervezett nettó költsége a tervezési időszak ütemezése szerint [eFt] - II. ütem</t>
  </si>
  <si>
    <t>Az EM rendelet 2. melléklet terhére elszámolni tervezett költség</t>
  </si>
  <si>
    <t>Előkészítettsége</t>
  </si>
  <si>
    <t>Használati díj [eFt]</t>
  </si>
  <si>
    <t>ÉCS [eFt]</t>
  </si>
  <si>
    <t>Közműfejlesztési hozzájárulás [eFt]</t>
  </si>
  <si>
    <t>Egyéb saját forrás [eFt]</t>
  </si>
  <si>
    <t>Díj [eFt]</t>
  </si>
  <si>
    <t>VFEA - EM rendelet 1. melléklet</t>
  </si>
  <si>
    <t>Egyéb állami támogatás [eFt]</t>
  </si>
  <si>
    <t>Önkormányzati támogatás [eFt]</t>
  </si>
  <si>
    <t>EU-s támogatás [eFt]</t>
  </si>
  <si>
    <t>Egyéb támogatás [eFt]</t>
  </si>
  <si>
    <t>Banki hitel, kötvénykibocsátás [eFt]</t>
  </si>
  <si>
    <t>Összesítés [eFt]</t>
  </si>
  <si>
    <t>Forrás (I. ütem) - ELLENŐRZÉS</t>
  </si>
  <si>
    <t>Forráshiányos a feladat (II. ütem)?</t>
  </si>
  <si>
    <t>Forrás (II. ütem) - ELLENŐRZÉS</t>
  </si>
  <si>
    <t>INDOKLÁS</t>
  </si>
  <si>
    <t>MEGJEGYZÉS</t>
  </si>
  <si>
    <t>Feladat sorszáma</t>
  </si>
  <si>
    <t>ISA</t>
  </si>
  <si>
    <t>Indoklás hossza</t>
  </si>
  <si>
    <t>Minden kitöltve? (kivéve a forrás) 1-igen;0-nem</t>
  </si>
  <si>
    <t>2027-2027: R
2027-x: RH
2028-x: H</t>
  </si>
  <si>
    <t>Van rövid távú feladat</t>
  </si>
  <si>
    <t>Ütem költségek hibásak? --- 1-igen; 0-nem</t>
  </si>
  <si>
    <t>1.ütem FORRÁS --- forráshiányos? 1-igen;0-nem</t>
  </si>
  <si>
    <t>1.ütem FORRÁS --- Összesítés</t>
  </si>
  <si>
    <t>1.ütem FORRÁS kitöltve? 1-igen, 0-nem</t>
  </si>
  <si>
    <t>1.ütem FORRÁS jól kitöltve? 1-igen;0-nem</t>
  </si>
  <si>
    <t>2.ütem FORRÁS --- forráshiányos? 1-igen;0-nem</t>
  </si>
  <si>
    <t>2.ütem FORRÁS kitöltve? 1-igen, 0-nem</t>
  </si>
  <si>
    <t>2.ütem FORRÁS jól kitöltve? 1-igen;0-nem</t>
  </si>
  <si>
    <t>2.FORRÁS ütem --- Összesítés</t>
  </si>
  <si>
    <t>Van feladat 1.ütem? 1-igen;0-nem</t>
  </si>
  <si>
    <t>Van feladat 2.ütem? 1-igen;0-nem</t>
  </si>
  <si>
    <t>1.ütem nullás a terv? 1-igen;0-nem</t>
  </si>
  <si>
    <t>2.ütem nullás a terv? 1-igen;0-nem</t>
  </si>
  <si>
    <t>Nullás és van indoklás rövidtáv 1-igen; 0-nem</t>
  </si>
  <si>
    <t>Nincs hosszútávú terv (ktg) indoklás?</t>
  </si>
  <si>
    <t>Nullás és van idnoklás rövidtáv 1-igen; 0-nem</t>
  </si>
  <si>
    <t>Nullás és van indoklás hosszútáv 1-igen; 0-nem</t>
  </si>
  <si>
    <r>
      <t xml:space="preserve">Megvalósítás várható időtartama - </t>
    </r>
    <r>
      <rPr>
        <u/>
        <sz val="14"/>
        <color theme="1"/>
        <rFont val="Arial"/>
        <family val="2"/>
        <charset val="238"/>
      </rPr>
      <t>KEZDÉS</t>
    </r>
  </si>
  <si>
    <r>
      <t xml:space="preserve">Megvalósítás várható időtartama - </t>
    </r>
    <r>
      <rPr>
        <u/>
        <sz val="14"/>
        <color theme="1"/>
        <rFont val="Arial"/>
        <family val="2"/>
        <charset val="238"/>
      </rPr>
      <t>BEFEJEZÉS</t>
    </r>
  </si>
  <si>
    <t>VFEA - EM rendelet 2. melléklet (fenntartására fordítandó)</t>
  </si>
  <si>
    <t>HIÁNYOS kitöltés?!</t>
  </si>
  <si>
    <t>ÖSSZESÍTŐ szöveggel</t>
  </si>
  <si>
    <t>Kitöltés rendben! &gt;&gt; 1; Egyébként &gt;&gt; 0</t>
  </si>
  <si>
    <t>Rövid és jó</t>
  </si>
  <si>
    <t>Hosszú és jó</t>
  </si>
  <si>
    <t>2711_NINCS FELADAT</t>
  </si>
  <si>
    <t>TáPIÓ-4 SZV, Nincs tervezett feladat</t>
  </si>
  <si>
    <t>TÁPIÓ 4 SZV</t>
  </si>
  <si>
    <t>TÁPIÓ-4 SZV</t>
  </si>
  <si>
    <t>Nincs előkészítve</t>
  </si>
  <si>
    <t>igen</t>
  </si>
  <si>
    <t>Nem került megállapításra használati díj.</t>
  </si>
  <si>
    <t>II-8</t>
  </si>
  <si>
    <t>2511_VILL_IRÁNYTECH</t>
  </si>
  <si>
    <t>Sülysáp, Beérkező, nyers szennyvíz ellenőrzésére meghatározott  szenzorok telepítése</t>
  </si>
  <si>
    <t>n.r.</t>
  </si>
  <si>
    <t>II-2</t>
  </si>
  <si>
    <t>2415_TELEP_ÉPÍTÉSZET</t>
  </si>
  <si>
    <t xml:space="preserve">Sülysáp, Kommunális ürítőhely csatornamosó és szippantó autók tartályainak mosásához, karbantartásához,  betonozott terület és csurgalékvíz gyűjtő kiépítése szennyvíztisztítótelepen  </t>
  </si>
  <si>
    <t>II-10</t>
  </si>
  <si>
    <t>2221_AKNA_ÉPÍTÉSZET</t>
  </si>
  <si>
    <t>Tápiószecső, Határ utcai átemelő zárt épület kialakítása</t>
  </si>
  <si>
    <t>II-9</t>
  </si>
  <si>
    <t>2210_AKNA_EGYÉB</t>
  </si>
  <si>
    <t>Tápiószecső, H2 szonda telepítése komplett vezérlőegységgel</t>
  </si>
  <si>
    <t>II-1</t>
  </si>
  <si>
    <t>2400_TELEP_KOMPLEX</t>
  </si>
  <si>
    <t>Sülysáp, SBR szennyvíztisztítási technológia kialakítása</t>
  </si>
  <si>
    <t>II-6</t>
  </si>
  <si>
    <t>2211_AKNA_SZIVATTYÚ_HÁLÓZATI</t>
  </si>
  <si>
    <t>TÁPIÓ-4 SZV, Tartalék szivattyúk beszerzése</t>
  </si>
  <si>
    <t>II-5</t>
  </si>
  <si>
    <t>2411_TELEP_SZV KEZELÉS</t>
  </si>
  <si>
    <t>Sülysáp, HACH RTC berendezés beszerzése</t>
  </si>
  <si>
    <t>II-11</t>
  </si>
  <si>
    <t>2414_TELEP_NAPELEM</t>
  </si>
  <si>
    <t>Sülysáp, Zöld energia - Napelemes rendszer telepítése</t>
  </si>
  <si>
    <t>II-7</t>
  </si>
  <si>
    <t>Havária tározó létesítése a sülysápi szennyvíztisztító telepen</t>
  </si>
  <si>
    <t>II-4</t>
  </si>
  <si>
    <t>2200_AKNA_KOMPLEX</t>
  </si>
  <si>
    <t>TÁPIÓ-4 SZV, Szennyvíz vízminőség mérése és szennyvízátemelő vezérlés megvalósítása a települési szennyvíz végátemelőkhöz</t>
  </si>
  <si>
    <t>II-3</t>
  </si>
  <si>
    <t>Mende, Szent István út 5/4 számú szennyvízátemelő és Mende, Oszlári út 2-Á-5 sz. szennyvízátemelő kapacitásnövelés</t>
  </si>
  <si>
    <t>II-12</t>
  </si>
  <si>
    <t>2611_EGYÉB</t>
  </si>
  <si>
    <t>Számítógépterem szellőztetésének kiépítése- Sülysáp szennyvíztelep</t>
  </si>
  <si>
    <t>Nem szükséges</t>
  </si>
  <si>
    <t>II-13</t>
  </si>
  <si>
    <t>TÁPIÓ-4 SZV, Garázs kiépítése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</si>
</sst>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General&quot; eFt&quot;"/>
  </numFmts>
  <fonts count="8" x14ac:knownFonts="1">
    <font>
      <sz val="11"/>
      <color theme="1"/>
      <name val="Aptos Narrow"/>
      <family val="2"/>
      <charset val="238"/>
      <scheme val="minor"/>
    </font>
    <font>
      <sz val="11"/>
      <name val="Calibri"/>
      <family val="2"/>
      <charset val="238"/>
    </font>
    <font>
      <sz val="12"/>
      <name val="Arial"/>
      <family val="2"/>
      <charset val="238"/>
    </font>
    <font>
      <sz val="14"/>
      <color theme="1"/>
      <name val="Aptos Narrow"/>
      <family val="2"/>
      <charset val="238"/>
      <scheme val="minor"/>
    </font>
    <font>
      <sz val="12"/>
      <color theme="1"/>
      <name val="Arial"/>
      <family val="2"/>
      <charset val="238"/>
    </font>
    <font>
      <u/>
      <sz val="14"/>
      <color theme="1"/>
      <name val="Arial"/>
      <family val="2"/>
      <charset val="238"/>
    </font>
    <font>
      <sz val="11"/>
      <name val="Times New Roman"/>
      <family val="1"/>
      <charset val="238"/>
    </font>
    <font>
      <sz val="12"/>
      <color theme="1"/>
      <name val="Aptos Narrow"/>
      <family val="2"/>
      <charset val="238"/>
      <scheme val="minor"/>
    </font>
  </fonts>
  <fills count="13">
    <fill>
      <patternFill patternType="none"/>
    </fill>
    <fill>
      <patternFill patternType="gray125"/>
    </fill>
    <fill>
      <patternFill patternType="solid">
        <fgColor rgb="FFFFFFCC"/>
      </patternFill>
    </fill>
    <fill>
      <patternFill patternType="solid">
        <fgColor rgb="FFDBDBDB"/>
      </patternFill>
    </fill>
    <fill>
      <patternFill patternType="solid">
        <fgColor theme="9" tint="0.59999389629810485"/>
        <bgColor indexed="64"/>
      </patternFill>
    </fill>
    <fill>
      <patternFill patternType="solid">
        <fgColor rgb="FFDBDBDB"/>
        <bgColor indexed="64"/>
      </patternFill>
    </fill>
    <fill>
      <patternFill patternType="solid">
        <fgColor theme="2" tint="-0.249977111117893"/>
        <bgColor indexed="64"/>
      </patternFill>
    </fill>
    <fill>
      <patternFill patternType="solid">
        <fgColor rgb="FFFF0000"/>
        <bgColor indexed="64"/>
      </patternFill>
    </fill>
    <fill>
      <patternFill patternType="solid">
        <fgColor rgb="FFFFFFCC"/>
        <bgColor indexed="64"/>
      </patternFill>
    </fill>
    <fill>
      <patternFill patternType="solid">
        <fgColor theme="7" tint="0.39997558519241921"/>
        <bgColor indexed="64"/>
      </patternFill>
    </fill>
    <fill>
      <patternFill patternType="solid">
        <fgColor rgb="FFB4C6E7"/>
      </patternFill>
    </fill>
    <fill>
      <patternFill patternType="solid">
        <fgColor theme="7" tint="0.59999389629810485"/>
        <bgColor indexed="64"/>
      </patternFill>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auto="1"/>
      </right>
      <top style="thin">
        <color auto="1"/>
      </top>
      <bottom style="thin">
        <color auto="1"/>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24">
    <xf numFmtId="0" fontId="0" fillId="0" borderId="0" xfId="0"/>
    <xf numFmtId="0" fontId="1" fillId="3"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0" borderId="0" xfId="0" applyFont="1" applyAlignment="1">
      <alignment horizontal="center" vertical="center" wrapText="1"/>
    </xf>
    <xf numFmtId="0" fontId="1" fillId="4" borderId="2"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2" fillId="5" borderId="5" xfId="0" applyFont="1" applyFill="1" applyBorder="1" applyAlignment="1">
      <alignment horizontal="center" vertical="center"/>
    </xf>
    <xf numFmtId="0" fontId="3" fillId="6"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7" borderId="1" xfId="0" applyFont="1" applyFill="1" applyBorder="1" applyAlignment="1">
      <alignment horizontal="left" vertical="center" wrapText="1"/>
    </xf>
    <xf numFmtId="1" fontId="6" fillId="8" borderId="1" xfId="0" applyNumberFormat="1" applyFont="1" applyFill="1" applyBorder="1" applyAlignment="1">
      <alignment wrapText="1"/>
    </xf>
    <xf numFmtId="0" fontId="6" fillId="9" borderId="1" xfId="0" applyFont="1" applyFill="1" applyBorder="1" applyAlignment="1">
      <alignment vertical="center" wrapText="1"/>
    </xf>
    <xf numFmtId="49" fontId="6" fillId="8" borderId="1" xfId="0" applyNumberFormat="1" applyFont="1" applyFill="1" applyBorder="1" applyAlignment="1">
      <alignment wrapText="1"/>
    </xf>
    <xf numFmtId="0" fontId="0" fillId="10" borderId="1" xfId="0" applyFill="1" applyBorder="1" applyAlignment="1">
      <alignment wrapText="1"/>
    </xf>
    <xf numFmtId="164" fontId="0" fillId="10" borderId="1" xfId="0" applyNumberFormat="1" applyFill="1" applyBorder="1" applyAlignment="1">
      <alignment wrapText="1"/>
    </xf>
    <xf numFmtId="164" fontId="0" fillId="8" borderId="1" xfId="0" applyNumberFormat="1" applyFill="1" applyBorder="1" applyAlignment="1">
      <alignment wrapText="1"/>
    </xf>
    <xf numFmtId="164" fontId="0" fillId="2" borderId="1" xfId="0" applyNumberFormat="1" applyFill="1" applyBorder="1" applyAlignment="1">
      <alignment wrapText="1"/>
    </xf>
    <xf numFmtId="0" fontId="4" fillId="11" borderId="7" xfId="0" applyFont="1" applyFill="1" applyBorder="1" applyAlignment="1">
      <alignment horizontal="left" vertical="center" wrapText="1"/>
    </xf>
    <xf numFmtId="0" fontId="7" fillId="12" borderId="1" xfId="0" applyFont="1" applyFill="1" applyBorder="1" applyAlignment="1">
      <alignment vertical="center" wrapText="1"/>
    </xf>
    <xf numFmtId="0" fontId="7" fillId="12" borderId="1" xfId="0" applyFont="1" applyFill="1" applyBorder="1" applyAlignment="1">
      <alignment horizontal="center" vertical="center" wrapText="1"/>
    </xf>
    <xf numFmtId="0" fontId="7" fillId="12" borderId="1" xfId="0" applyFont="1" applyFill="1" applyBorder="1" applyAlignment="1">
      <alignment horizontal="left" vertical="center" wrapText="1"/>
    </xf>
    <xf numFmtId="0" fontId="7" fillId="12" borderId="1" xfId="0" applyFont="1" applyFill="1" applyBorder="1" applyAlignment="1">
      <alignment horizontal="center" vertical="center"/>
    </xf>
  </cellXfs>
  <cellStyles count="1">
    <cellStyle name="Normál" xfId="0" builtinId="0"/>
  </cellStyles>
  <dxfs count="42">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rgb="FF00B050"/>
        </patternFill>
      </fill>
    </dxf>
    <dxf>
      <font>
        <color auto="1"/>
      </font>
      <fill>
        <patternFill>
          <bgColor theme="9"/>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rgb="FF00B050"/>
        </patternFill>
      </fill>
    </dxf>
    <dxf>
      <font>
        <color auto="1"/>
      </font>
      <fill>
        <patternFill>
          <bgColor theme="9"/>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rgb="FF00B050"/>
        </patternFill>
      </fill>
    </dxf>
    <dxf>
      <font>
        <color auto="1"/>
      </font>
      <fill>
        <patternFill>
          <bgColor theme="9"/>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rgb="FF00B050"/>
        </patternFill>
      </fill>
    </dxf>
    <dxf>
      <font>
        <color auto="1"/>
      </font>
      <fill>
        <patternFill>
          <bgColor theme="9"/>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rgb="FF00B050"/>
        </patternFill>
      </fill>
    </dxf>
    <dxf>
      <font>
        <color auto="1"/>
      </font>
      <fill>
        <patternFill>
          <bgColor theme="9"/>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rgb="FF00B050"/>
        </patternFill>
      </fill>
    </dxf>
    <dxf>
      <font>
        <color auto="1"/>
      </font>
      <fill>
        <patternFill>
          <bgColor theme="9"/>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rgb="FF00B050"/>
        </patternFill>
      </fill>
    </dxf>
    <dxf>
      <font>
        <color auto="1"/>
      </font>
      <fill>
        <patternFill>
          <bgColor theme="9"/>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rgb="FF00B050"/>
        </patternFill>
      </fill>
    </dxf>
    <dxf>
      <font>
        <color auto="1"/>
      </font>
      <fill>
        <patternFill>
          <bgColor theme="9"/>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rgb="FF00B050"/>
        </patternFill>
      </fill>
    </dxf>
    <dxf>
      <font>
        <color auto="1"/>
      </font>
      <fill>
        <patternFill>
          <bgColor theme="9"/>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rgb="FF00B050"/>
        </patternFill>
      </fill>
    </dxf>
    <dxf>
      <font>
        <color auto="1"/>
      </font>
      <fill>
        <patternFill>
          <bgColor theme="9"/>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rgb="FF00B050"/>
        </patternFill>
      </fill>
    </dxf>
    <dxf>
      <font>
        <color auto="1"/>
      </font>
      <fill>
        <patternFill>
          <bgColor theme="9"/>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rgb="FF00B050"/>
        </patternFill>
      </fill>
    </dxf>
    <dxf>
      <font>
        <color auto="1"/>
      </font>
      <fill>
        <patternFill>
          <bgColor theme="9"/>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rgb="FF00B050"/>
        </patternFill>
      </fill>
    </dxf>
    <dxf>
      <font>
        <color auto="1"/>
      </font>
      <fill>
        <patternFill>
          <bgColor theme="9"/>
        </patternFill>
      </fill>
    </dxf>
    <dxf>
      <fill>
        <patternFill>
          <bgColor theme="7" tint="0.59996337778862885"/>
        </patternFill>
      </fill>
      <border>
        <left style="thin">
          <color rgb="FF9C0006"/>
        </left>
        <right style="thin">
          <color rgb="FF9C0006"/>
        </right>
        <top style="thin">
          <color rgb="FF9C0006"/>
        </top>
        <bottom style="thin">
          <color rgb="FF9C0006"/>
        </bottom>
      </border>
    </dxf>
    <dxf>
      <font>
        <color auto="1"/>
      </font>
      <fill>
        <patternFill>
          <bgColor rgb="FF00B050"/>
        </patternFill>
      </fill>
    </dxf>
    <dxf>
      <font>
        <color auto="1"/>
      </font>
      <fill>
        <patternFill>
          <bgColor theme="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10.254.0.15\Kozpont_adatok\Felhaszn&#225;l&#243;k\Ber_Fejl_O\Beruhazasi_Fejl_O%20megosztott\2027-2036%20GFT\Nagyk&#225;tai%20&#220;M\TRV_B_SZV_EM-rendelet_2026_Nagyk&#225;tai%20K&#201;SZ.xlsx" TargetMode="External"/><Relationship Id="rId1" Type="http://schemas.openxmlformats.org/officeDocument/2006/relationships/externalLinkPath" Target="file:///\\10.254.0.15\Kozpont_adatok\Felhaszn&#225;l&#243;k\Ber_Fejl_O\Beruhazasi_Fejl_O%20megosztott\2027-2036%20GFT\Nagyk&#225;tai%20&#220;M\TRV_B_SZV_EM-rendelet_2026_Nagyk&#225;tai%20K&#201;SZ.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sszesito"/>
      <sheetName val="B_SZV_1A"/>
      <sheetName val="adat"/>
    </sheetNames>
    <sheetDataSet>
      <sheetData sheetId="0">
        <row r="3">
          <cell r="C3" t="str">
            <v>Víziközmű-rendszer hivatali kódja</v>
          </cell>
          <cell r="E3" t="str">
            <v>ISA</v>
          </cell>
        </row>
        <row r="4">
          <cell r="C4" t="str">
            <v>21-02088-1-001-00-12</v>
          </cell>
          <cell r="D4" t="str">
            <v>MN-SZV</v>
          </cell>
          <cell r="E4">
            <v>4030</v>
          </cell>
          <cell r="F4" t="str">
            <v>Mánd</v>
          </cell>
          <cell r="G4" t="str">
            <v>Mánd Község Önkormányzata</v>
          </cell>
        </row>
        <row r="5">
          <cell r="C5" t="str">
            <v>21-02167-1-001-00-14</v>
          </cell>
          <cell r="D5" t="str">
            <v>KMD-SZV</v>
          </cell>
          <cell r="E5">
            <v>4031</v>
          </cell>
          <cell r="F5" t="str">
            <v>Komádi</v>
          </cell>
          <cell r="G5" t="str">
            <v>Komádi Városi Önkormányzat</v>
          </cell>
        </row>
        <row r="6">
          <cell r="C6" t="str">
            <v>21-02307-1-003-02-06</v>
          </cell>
          <cell r="D6" t="str">
            <v>KABA-SZV</v>
          </cell>
          <cell r="E6">
            <v>4032</v>
          </cell>
          <cell r="F6" t="str">
            <v>Kaba - kivéve Kaba-Cukorgyár, Báránd, Tetétlen</v>
          </cell>
          <cell r="G6" t="str">
            <v>Kaba Város Önkormányzata, Báránd Községi Önkormányzat, Tetétlen Községi Önkormányzat</v>
          </cell>
        </row>
        <row r="7">
          <cell r="C7" t="str">
            <v>21-02307-2-001-00-05</v>
          </cell>
          <cell r="D7" t="str">
            <v>KABAC-SZV</v>
          </cell>
          <cell r="E7">
            <v>4312</v>
          </cell>
          <cell r="F7" t="str">
            <v>Kaba - Cukorgyár</v>
          </cell>
          <cell r="G7" t="str">
            <v>felülvizsgálat alatt</v>
          </cell>
        </row>
        <row r="8">
          <cell r="C8"/>
          <cell r="D8"/>
          <cell r="E8"/>
          <cell r="F8"/>
          <cell r="G8"/>
        </row>
        <row r="9">
          <cell r="C9" t="str">
            <v>21-02325-1-001-00-02</v>
          </cell>
          <cell r="D9" t="str">
            <v>BLH-SZV</v>
          </cell>
          <cell r="E9">
            <v>4033</v>
          </cell>
          <cell r="F9" t="str">
            <v>Baktalórántháza</v>
          </cell>
          <cell r="G9" t="str">
            <v>Baktalórántháza Város Önkormányzata</v>
          </cell>
        </row>
        <row r="10">
          <cell r="C10" t="str">
            <v>21-02769-1-001-00-02</v>
          </cell>
          <cell r="D10" t="str">
            <v>TPSZL-SZV</v>
          </cell>
          <cell r="E10">
            <v>4262</v>
          </cell>
          <cell r="F10" t="str">
            <v>Tápiószőlős</v>
          </cell>
          <cell r="G10" t="str">
            <v>Tápiószőlős Község Önkormányzata</v>
          </cell>
        </row>
        <row r="11">
          <cell r="C11" t="str">
            <v>21-02918-1-001-01-06</v>
          </cell>
          <cell r="D11" t="str">
            <v>BUVNA-SZV</v>
          </cell>
          <cell r="E11">
            <v>4034</v>
          </cell>
          <cell r="F11" t="str">
            <v>Balmazújváros</v>
          </cell>
          <cell r="G11" t="str">
            <v>Balmazújváros Város Önkormányzata</v>
          </cell>
        </row>
        <row r="12">
          <cell r="C12" t="str">
            <v>21-04118-1-001-00-01</v>
          </cell>
          <cell r="D12" t="str">
            <v>HT-SZV</v>
          </cell>
          <cell r="E12">
            <v>4035</v>
          </cell>
          <cell r="F12" t="str">
            <v>Hortobágy</v>
          </cell>
          <cell r="G12" t="str">
            <v>Hortobágy Község Önkormányzata</v>
          </cell>
        </row>
        <row r="13">
          <cell r="C13" t="str">
            <v>21-04260-1-001-00-12</v>
          </cell>
          <cell r="D13" t="str">
            <v>MT-SZV</v>
          </cell>
          <cell r="E13">
            <v>4036</v>
          </cell>
          <cell r="F13" t="str">
            <v>Mezőtúr</v>
          </cell>
          <cell r="G13" t="str">
            <v>Mezőtúr Város Önkormányzata</v>
          </cell>
        </row>
        <row r="14">
          <cell r="C14" t="str">
            <v>21-04312-1-001-00-11</v>
          </cell>
          <cell r="D14" t="str">
            <v>TRP-SZV</v>
          </cell>
          <cell r="E14">
            <v>4037</v>
          </cell>
          <cell r="F14" t="str">
            <v>Tarpa</v>
          </cell>
          <cell r="G14" t="str">
            <v>Tarpa Nagyközség Önkormányzata</v>
          </cell>
        </row>
        <row r="15">
          <cell r="C15" t="str">
            <v>21-04774-1-001-01-14</v>
          </cell>
          <cell r="D15" t="str">
            <v>SZKLY-SZV</v>
          </cell>
          <cell r="E15">
            <v>4038</v>
          </cell>
          <cell r="F15" t="str">
            <v>Szakoly</v>
          </cell>
          <cell r="G15" t="str">
            <v>Szakoly Község Önkormányzata</v>
          </cell>
        </row>
        <row r="16">
          <cell r="C16" t="str">
            <v>21-04817-1-002-01-14</v>
          </cell>
          <cell r="D16" t="str">
            <v>ZSK-SZV</v>
          </cell>
          <cell r="E16">
            <v>4039</v>
          </cell>
          <cell r="F16" t="str">
            <v>Zsáka, Furta</v>
          </cell>
          <cell r="G16" t="str">
            <v>Zsáka Nagyközségi Önkormányzat, Furta Község Önkormányzata</v>
          </cell>
        </row>
        <row r="17">
          <cell r="C17" t="str">
            <v>21-04923-1-001-00-00</v>
          </cell>
          <cell r="D17" t="str">
            <v>KA-SZV</v>
          </cell>
          <cell r="E17">
            <v>4040</v>
          </cell>
          <cell r="F17" t="str">
            <v>Karcag</v>
          </cell>
          <cell r="G17" t="str">
            <v>Karcag Városi Önkormányzat</v>
          </cell>
        </row>
        <row r="18">
          <cell r="C18" t="str">
            <v>21-06309-1-001-00-06</v>
          </cell>
          <cell r="D18" t="str">
            <v>NRB-SZV</v>
          </cell>
          <cell r="E18">
            <v>4260</v>
          </cell>
          <cell r="F18" t="str">
            <v>Nagyrábé</v>
          </cell>
          <cell r="G18" t="str">
            <v>Nagyrábé Nagyközség Önkormányzata</v>
          </cell>
        </row>
        <row r="19">
          <cell r="C19" t="str">
            <v>21-06488-1-002-00-12</v>
          </cell>
          <cell r="D19" t="str">
            <v>NE-SZV</v>
          </cell>
          <cell r="E19">
            <v>4041</v>
          </cell>
          <cell r="F19" t="str">
            <v>Nagyecsed, Fábiánháza</v>
          </cell>
          <cell r="G19" t="str">
            <v>Nagyecsed Város Önkormányzata, Fábiánháza Község Önkormányzata</v>
          </cell>
        </row>
        <row r="20">
          <cell r="C20" t="str">
            <v>21-07445-1-001-00-15</v>
          </cell>
          <cell r="D20" t="str">
            <v>KCSD-SZV</v>
          </cell>
          <cell r="E20">
            <v>4042</v>
          </cell>
          <cell r="F20" t="str">
            <v>Kocsord</v>
          </cell>
          <cell r="G20" t="str">
            <v>Kocsord Község Önkormányzata</v>
          </cell>
        </row>
        <row r="21">
          <cell r="C21" t="str">
            <v>21-07463-1-003-00-05</v>
          </cell>
          <cell r="D21" t="str">
            <v>MRK-SZV</v>
          </cell>
          <cell r="E21">
            <v>4043</v>
          </cell>
          <cell r="F21" t="str">
            <v>Mérk, Vállaj, Tiborszállás</v>
          </cell>
          <cell r="G21" t="str">
            <v>Mérk Nagyközség Önkormányzat, Vállaj Község Önkormányzata, Tiborszállás Község Önkormányzata</v>
          </cell>
        </row>
        <row r="22">
          <cell r="C22" t="str">
            <v>21-08998-1-012-00-10</v>
          </cell>
          <cell r="D22" t="str">
            <v>TRR-SZV</v>
          </cell>
          <cell r="E22">
            <v>4044</v>
          </cell>
          <cell r="F22" t="str">
            <v>Csaholc, Császló, Gacsály, Garbolc, Kishódos, Méhtelek, Nagyhódos, Rozsály, Tisztaberek, Túrricse, Vámosoroszi, Zajta</v>
          </cell>
          <cell r="G22" t="str">
            <v>Csaholc Község Önkormányzata, Császló Község Önkormányzata, Gacsály Község Önkormányzata, Garbolc Község Önkormányzata, Kishódos Község Önkormányzata, Méhtelek Község Önkormányzata, Nagyhódos Község Önkormányzata, Rozsály Község Önkormányzata, Tisztaberek Község Önkormányzata, Túrricse Községi Önkormányzat, Vámosoroszi Község Önkormányzata, Zajta Község Önkormányzata</v>
          </cell>
        </row>
        <row r="23">
          <cell r="C23" t="str">
            <v>21-09353-1-001-00-04</v>
          </cell>
          <cell r="D23" t="str">
            <v>ARANY-SZV</v>
          </cell>
          <cell r="E23">
            <v>4269</v>
          </cell>
          <cell r="F23" t="str">
            <v>Aranyosapáti</v>
          </cell>
          <cell r="G23" t="str">
            <v>Aranyosapáti Község Önkormányzata</v>
          </cell>
        </row>
        <row r="24">
          <cell r="C24" t="str">
            <v>21-09478-1-001-01-01</v>
          </cell>
          <cell r="D24" t="str">
            <v>NHS-SZV</v>
          </cell>
          <cell r="E24">
            <v>4045</v>
          </cell>
          <cell r="F24" t="str">
            <v>Nagyhegyes</v>
          </cell>
          <cell r="G24" t="str">
            <v>Nagyhegyes Község Önkormányzata</v>
          </cell>
        </row>
        <row r="25">
          <cell r="C25" t="str">
            <v>21-09627-1-002-00-05</v>
          </cell>
          <cell r="D25" t="str">
            <v>TTK-SZV</v>
          </cell>
          <cell r="E25">
            <v>4046</v>
          </cell>
          <cell r="F25" t="str">
            <v>Tiszatenyő, Kengyel - Bagimajor</v>
          </cell>
          <cell r="G25" t="str">
            <v>Tiszatenyő Községi Önkormányzat, Kengyel Községi Önkormányzat</v>
          </cell>
        </row>
        <row r="26">
          <cell r="C26" t="str">
            <v>21-09919-1-002-01-07</v>
          </cell>
          <cell r="D26" t="str">
            <v>TUZS-SZV</v>
          </cell>
          <cell r="E26">
            <v>4047</v>
          </cell>
          <cell r="F26" t="str">
            <v>Tuzsér, Komoró</v>
          </cell>
          <cell r="G26" t="str">
            <v>Tuzsér Nagyközségi Önkormányzat, Komoró Község Önkormányzata</v>
          </cell>
        </row>
        <row r="27">
          <cell r="C27" t="str">
            <v>21-10162-1-001-00-02</v>
          </cell>
          <cell r="D27" t="str">
            <v>PPL-SZV</v>
          </cell>
          <cell r="E27">
            <v>4048</v>
          </cell>
          <cell r="F27" t="str">
            <v>Püspökladány</v>
          </cell>
          <cell r="G27" t="str">
            <v>Püspökladány Város Önkormányzata</v>
          </cell>
        </row>
        <row r="28">
          <cell r="C28" t="str">
            <v>21-10834-1-001-00-07</v>
          </cell>
          <cell r="D28" t="str">
            <v>OA-SZV</v>
          </cell>
          <cell r="E28">
            <v>4049</v>
          </cell>
          <cell r="F28" t="str">
            <v>Olcsvaapáti</v>
          </cell>
          <cell r="G28" t="str">
            <v>Olcsvaapáti Község Ökormányzata</v>
          </cell>
        </row>
        <row r="29">
          <cell r="C29" t="str">
            <v>21-11244-1-002-00-05</v>
          </cell>
          <cell r="D29" t="str">
            <v>MP-SZV</v>
          </cell>
          <cell r="E29">
            <v>4050</v>
          </cell>
          <cell r="F29" t="str">
            <v>Máriapócs, Pócspetri</v>
          </cell>
          <cell r="G29" t="str">
            <v>Máriapócs Város Önkormányzata, Pócspetri Község Önkormányzata</v>
          </cell>
        </row>
        <row r="30">
          <cell r="C30" t="str">
            <v>21-12274-1-002-00-07</v>
          </cell>
          <cell r="D30" t="str">
            <v>NYM-SZV</v>
          </cell>
          <cell r="E30">
            <v>4051</v>
          </cell>
          <cell r="F30" t="str">
            <v>Nyírmada, Pusztadobos</v>
          </cell>
          <cell r="G30" t="str">
            <v>Nyírmada Város Önkormányzata, Pusztadobos Község Önkormányzata</v>
          </cell>
        </row>
        <row r="31">
          <cell r="C31" t="str">
            <v>21-12441-1-002-00-14</v>
          </cell>
          <cell r="D31" t="str">
            <v>ASZ-SZV</v>
          </cell>
          <cell r="E31">
            <v>4052</v>
          </cell>
          <cell r="F31" t="str">
            <v>Abádszalók, Kunhegyes</v>
          </cell>
          <cell r="G31" t="str">
            <v>Abádszalók Város Önkormányzata, Kunhegyes Város Önkormányzata</v>
          </cell>
        </row>
        <row r="32">
          <cell r="C32" t="str">
            <v>21-13046-1-003-00-07</v>
          </cell>
          <cell r="D32" t="str">
            <v>SZSZ-SZV</v>
          </cell>
          <cell r="E32">
            <v>4053</v>
          </cell>
          <cell r="F32" t="str">
            <v>Nagydobos, Nyírparasznya, Szamosszeg</v>
          </cell>
          <cell r="G32" t="str">
            <v>Nagydobos Község Önkormányzata, Nyírparasznya Község Önkormányzata, Szamosszeg Község Önkormányzata</v>
          </cell>
        </row>
        <row r="33">
          <cell r="C33" t="str">
            <v>21-13213-1-004-00-00</v>
          </cell>
          <cell r="D33" t="str">
            <v>TM-SZV</v>
          </cell>
          <cell r="E33">
            <v>4054</v>
          </cell>
          <cell r="F33" t="str">
            <v>Fülpösdaróc, Géberjén, Győrtelek, Tunyogmatolcs</v>
          </cell>
          <cell r="G33" t="str">
            <v>Fülpösdaróc Község Önkormányzata, Géberjén Község Önkormányzata, Győrtelek Község Önkormányzata, Tunyogmatolcs Község Önkormányzata</v>
          </cell>
        </row>
        <row r="34">
          <cell r="C34" t="str">
            <v>21-13435-1-001-00-10</v>
          </cell>
          <cell r="D34" t="str">
            <v>NKT-SZV</v>
          </cell>
          <cell r="E34">
            <v>4055</v>
          </cell>
          <cell r="F34" t="str">
            <v>Nagykáta</v>
          </cell>
          <cell r="G34" t="str">
            <v>Nagykáta Város Önkormányzata</v>
          </cell>
        </row>
        <row r="35">
          <cell r="C35" t="str">
            <v>21-13815-1-001-00-14</v>
          </cell>
          <cell r="D35" t="str">
            <v>TFÖLD-SZV</v>
          </cell>
          <cell r="E35">
            <v>4056</v>
          </cell>
          <cell r="F35" t="str">
            <v>Tiszaföldvár</v>
          </cell>
          <cell r="G35" t="str">
            <v>Tiszaföldvár Város Önkormányzata</v>
          </cell>
        </row>
        <row r="36">
          <cell r="C36" t="str">
            <v>21-14003-1-001-01-11</v>
          </cell>
          <cell r="D36" t="str">
            <v>NYRCS-SZV</v>
          </cell>
          <cell r="E36">
            <v>4057</v>
          </cell>
          <cell r="F36" t="str">
            <v>Nyíracsád</v>
          </cell>
          <cell r="G36" t="str">
            <v>Nyíracsád Község Önkormányzata</v>
          </cell>
        </row>
        <row r="37">
          <cell r="C37" t="str">
            <v>21-14146-1-004-00-14</v>
          </cell>
          <cell r="D37" t="str">
            <v>TÁPIÓ-2 SZV</v>
          </cell>
          <cell r="E37">
            <v>4058</v>
          </cell>
          <cell r="F37" t="str">
            <v>Tápiószele, Tápiógyörgye, Farmos, Újszilvás</v>
          </cell>
          <cell r="G37" t="str">
            <v>Tápiószele Város Önkormányzata, Tápiógyörgye Község Önkormányzata, Farmos Község Önkormányzata, Újszilvás Község Önkormányzata</v>
          </cell>
        </row>
        <row r="38">
          <cell r="C38" t="str">
            <v>21-14571-1-006-00-13</v>
          </cell>
          <cell r="D38" t="str">
            <v>TÁPIÓ-3 SZV</v>
          </cell>
          <cell r="E38">
            <v>4059</v>
          </cell>
          <cell r="F38" t="str">
            <v>Tápiószentmárton, Bénye, Káva, Pánd, Tápióbicske, Tápióság</v>
          </cell>
          <cell r="G38" t="str">
            <v>Tápiószentmárton Nagyközség Önkormányzata, Bénye Község Önkormányzata, Káva Község Önkormányzata, Pánd Község Önkormányzata, Tápióbicske Község Önkormányzata, Tápióság Község Önkormányzata</v>
          </cell>
        </row>
        <row r="39">
          <cell r="C39" t="str">
            <v>21-15644-1-001-01-02</v>
          </cell>
          <cell r="D39" t="str">
            <v>TCSG-SZV</v>
          </cell>
          <cell r="E39">
            <v>4060</v>
          </cell>
          <cell r="F39" t="str">
            <v>Tiszacsege</v>
          </cell>
          <cell r="G39" t="str">
            <v>Tiszacsege Város Önkormányzata</v>
          </cell>
        </row>
        <row r="40">
          <cell r="C40" t="str">
            <v>21-15741-1-001-01-06</v>
          </cell>
          <cell r="D40" t="str">
            <v>EGYK-SZV</v>
          </cell>
          <cell r="E40">
            <v>4061</v>
          </cell>
          <cell r="F40" t="str">
            <v>Egyek</v>
          </cell>
          <cell r="G40" t="str">
            <v>Egyek Nagyközség Önkormányzata</v>
          </cell>
        </row>
        <row r="41">
          <cell r="C41" t="str">
            <v>21-16203-1-005-01-11</v>
          </cell>
          <cell r="D41" t="str">
            <v>ZÁH-SZV</v>
          </cell>
          <cell r="E41">
            <v>4062</v>
          </cell>
          <cell r="F41" t="str">
            <v>Győröcske, Tiszabezdéd, Záhony, Tiszaszentmárton, Zsurk</v>
          </cell>
          <cell r="G41" t="str">
            <v>Győröcske Község Önkormányzata, Tiszabezdéd Község Önkormányzata, Záhony Város Önkormányzata, Tiszaszentmárton Község Önkormányzata, Zsurk Község Önkormányzata</v>
          </cell>
        </row>
        <row r="42">
          <cell r="C42" t="str">
            <v>21-16300-1-001-00-04</v>
          </cell>
          <cell r="D42" t="str">
            <v>SZK-SZV</v>
          </cell>
          <cell r="E42">
            <v>4063</v>
          </cell>
          <cell r="F42" t="str">
            <v>Szamoskér</v>
          </cell>
          <cell r="G42" t="str">
            <v>Szamoskér Község Önkormányzata</v>
          </cell>
        </row>
        <row r="43">
          <cell r="C43" t="str">
            <v>21-16568-1-001-01-15</v>
          </cell>
          <cell r="D43" t="str">
            <v>GBH-SZV</v>
          </cell>
          <cell r="E43">
            <v>4064</v>
          </cell>
          <cell r="F43" t="str">
            <v>Görbeháza</v>
          </cell>
          <cell r="G43" t="str">
            <v>Görbeháza Község Önkormányzata</v>
          </cell>
        </row>
        <row r="44">
          <cell r="C44" t="str">
            <v>21-16647-1-001-00-00</v>
          </cell>
          <cell r="D44" t="str">
            <v>FE-SZV</v>
          </cell>
          <cell r="E44">
            <v>4065</v>
          </cell>
          <cell r="F44" t="str">
            <v>Fegyvernek</v>
          </cell>
          <cell r="G44" t="str">
            <v>Fegyvernek Város Önkormányzata</v>
          </cell>
        </row>
        <row r="45">
          <cell r="C45" t="str">
            <v>21-16665-1-003-00-06</v>
          </cell>
          <cell r="D45" t="str">
            <v>KCSE-SZV</v>
          </cell>
          <cell r="E45">
            <v>4066</v>
          </cell>
          <cell r="F45" t="str">
            <v>Fülesd, Kölcse, Sonkád</v>
          </cell>
          <cell r="G45" t="str">
            <v>Fülesd Községi Önkormányzat, Kölcse Nagyközség Önkormányzata, Sonkád Községi Önkormányzat</v>
          </cell>
        </row>
        <row r="46">
          <cell r="C46" t="str">
            <v>21-17145-1-001-00-15</v>
          </cell>
          <cell r="D46" t="str">
            <v>KE-SZV</v>
          </cell>
          <cell r="E46">
            <v>4067</v>
          </cell>
          <cell r="F46" t="str">
            <v>Kenderes</v>
          </cell>
          <cell r="G46" t="str">
            <v>Kenderes Városi Önkormányzat</v>
          </cell>
        </row>
        <row r="47">
          <cell r="C47" t="str">
            <v>21-17215-1-002-00-02</v>
          </cell>
          <cell r="D47" t="str">
            <v>PCS-SZV</v>
          </cell>
          <cell r="E47">
            <v>4068</v>
          </cell>
          <cell r="F47" t="str">
            <v>Porcsalma, Tyukod</v>
          </cell>
          <cell r="G47" t="str">
            <v>Porcsalma Nagyközség Önkormányzata, Tyukod Nagyközség Önkormányzata</v>
          </cell>
        </row>
        <row r="48">
          <cell r="C48" t="str">
            <v>21-17826-1-001-00-05</v>
          </cell>
          <cell r="D48" t="str">
            <v>MND-SZV</v>
          </cell>
          <cell r="E48">
            <v>4069</v>
          </cell>
          <cell r="F48" t="str">
            <v>Mándok</v>
          </cell>
          <cell r="G48" t="str">
            <v>Mándok Város Önkormányzata</v>
          </cell>
        </row>
        <row r="49">
          <cell r="C49" t="str">
            <v>21-17978-1-001-00-04</v>
          </cell>
          <cell r="D49" t="str">
            <v>JD-SZV</v>
          </cell>
          <cell r="E49">
            <v>4070</v>
          </cell>
          <cell r="F49" t="str">
            <v>Jászdózsa</v>
          </cell>
          <cell r="G49" t="str">
            <v>Jászdózsa Községi Önkormányzat</v>
          </cell>
        </row>
        <row r="50">
          <cell r="C50" t="str">
            <v>21-18209-1-002-01-01</v>
          </cell>
          <cell r="D50" t="str">
            <v>JB-SZV</v>
          </cell>
          <cell r="E50">
            <v>4071</v>
          </cell>
          <cell r="F50" t="str">
            <v>Jászberény, Jászjákóhalma</v>
          </cell>
          <cell r="G50" t="str">
            <v>Jászberény Városi Önkormányzat, Jászjákóhalma Községi Önkormányzat</v>
          </cell>
        </row>
        <row r="51">
          <cell r="C51" t="str">
            <v>21-18281-1-001-00-00</v>
          </cell>
          <cell r="D51" t="str">
            <v>KK-SZV</v>
          </cell>
          <cell r="E51">
            <v>4072</v>
          </cell>
          <cell r="F51" t="str">
            <v>Kisköre</v>
          </cell>
          <cell r="G51" t="str">
            <v>Magyar Állam</v>
          </cell>
        </row>
        <row r="52">
          <cell r="C52" t="str">
            <v>21-18324-1-007-00-02</v>
          </cell>
          <cell r="D52" t="str">
            <v>VN-SZV1</v>
          </cell>
          <cell r="E52">
            <v>4073</v>
          </cell>
          <cell r="F52" t="str">
            <v>Gemzse, Gyüre, Ilk, Kisvarsány, Nagyvarsány, Olcsva, Vásárosnamény - kivéve: Gergelyiugornya</v>
          </cell>
          <cell r="G52" t="str">
            <v>Gemzse Község Önkormányzata, Gyüre Község Önkormányzata, Ilk Község Önkormányzata, Kisvarsány Község Önkormányzata, Nagyvarsány Község Önkormányzata, Olcsva Község Önkormányzata, Vásárosnamény Város Önkormányzata</v>
          </cell>
        </row>
        <row r="53">
          <cell r="C53" t="str">
            <v>21-18324-2-002-01-14</v>
          </cell>
          <cell r="D53" t="str">
            <v>VN-SZV2</v>
          </cell>
          <cell r="E53">
            <v>4074</v>
          </cell>
          <cell r="F53" t="str">
            <v>Vásárosnamény - Gergelyiugornya, Jánd</v>
          </cell>
          <cell r="G53" t="str">
            <v>Vásárosnamény Város Önkormányzata, Jánd Község Önkormányzata</v>
          </cell>
        </row>
        <row r="54">
          <cell r="C54" t="str">
            <v>21-18591-1-004-00-01</v>
          </cell>
          <cell r="D54" t="str">
            <v>VJ-SZV</v>
          </cell>
          <cell r="E54">
            <v>4075</v>
          </cell>
          <cell r="F54" t="str">
            <v>Kántorjánosi, Őr, Rohod, Vaja</v>
          </cell>
          <cell r="G54" t="str">
            <v>Kántorjánosi Község Önkormányzata, Őr Község Önkormányzata, Rohod Község Önkormányzata, Vaja Város Önkormányzat</v>
          </cell>
        </row>
        <row r="55">
          <cell r="C55" t="str">
            <v>21-18971-1-004-00-05</v>
          </cell>
          <cell r="D55" t="str">
            <v>FGY-SZV</v>
          </cell>
          <cell r="E55">
            <v>4076</v>
          </cell>
          <cell r="F55" t="str">
            <v>Fehérgyarmat, Kérsemjén, Nábrád, Panyola</v>
          </cell>
          <cell r="G55" t="str">
            <v>Fehérgyarmat Város Önkormányzata, Kérsemjén Községi Önkormányzat, Nábrád Községi Önkormányzat, Panyola Község Önkormányzata</v>
          </cell>
        </row>
        <row r="56">
          <cell r="C56" t="str">
            <v>21-20181-1-002-00-10</v>
          </cell>
          <cell r="D56" t="str">
            <v>TR-SZV</v>
          </cell>
          <cell r="E56">
            <v>4077</v>
          </cell>
          <cell r="F56" t="str">
            <v>Tiszaroff, Tiszagyenda</v>
          </cell>
          <cell r="G56" t="str">
            <v>Tiszaroff Községi Önkormányzat, Tiszagyenda Községi Önkormányzat</v>
          </cell>
        </row>
        <row r="57">
          <cell r="C57" t="str">
            <v>21-20419-1-001-01-02</v>
          </cell>
          <cell r="D57" t="str">
            <v>ULT-SZV</v>
          </cell>
          <cell r="E57">
            <v>4078</v>
          </cell>
          <cell r="F57" t="str">
            <v>Újléta</v>
          </cell>
          <cell r="G57" t="str">
            <v>Újléta Község Önkormányzata</v>
          </cell>
        </row>
        <row r="58">
          <cell r="C58" t="str">
            <v>21-20677-1-001-00-05</v>
          </cell>
          <cell r="D58" t="str">
            <v>BS-SZV</v>
          </cell>
          <cell r="E58">
            <v>4079</v>
          </cell>
          <cell r="F58" t="str">
            <v>Beregsurány</v>
          </cell>
          <cell r="G58" t="str">
            <v>Beregsurány Község Önkormányzata</v>
          </cell>
        </row>
        <row r="59">
          <cell r="C59" t="str">
            <v>21-21111-1-001-00-10</v>
          </cell>
          <cell r="D59" t="str">
            <v>JL-SZV</v>
          </cell>
          <cell r="E59">
            <v>4080</v>
          </cell>
          <cell r="F59" t="str">
            <v>Jászladány</v>
          </cell>
          <cell r="G59" t="str">
            <v>Jászladány Nagyközségi Önkormányzat</v>
          </cell>
        </row>
        <row r="60">
          <cell r="C60" t="str">
            <v>21-21713-1-005-00-06</v>
          </cell>
          <cell r="D60" t="str">
            <v>TÁPIÓ-4 SZV</v>
          </cell>
          <cell r="E60">
            <v>4081</v>
          </cell>
          <cell r="F60" t="str">
            <v>Sülysáp, Kóka, Mende, Tápiószecső, Úri</v>
          </cell>
          <cell r="G60" t="str">
            <v>Sülysáp Város Önkormányzata, Kóka Község Önkormányzata, Mende Község Önkormányzata, Tápiószecső Nagyközség Önkormányzata, Úri Község Önkormányzata</v>
          </cell>
        </row>
        <row r="61">
          <cell r="C61" t="str">
            <v>21-22202-1-003-00-00</v>
          </cell>
          <cell r="D61" t="str">
            <v>JA-SZV</v>
          </cell>
          <cell r="E61">
            <v>4082</v>
          </cell>
          <cell r="F61" t="str">
            <v>Jászapáti, Jászkisér, Jászszentandrás</v>
          </cell>
          <cell r="G61" t="str">
            <v>Jászapáti Városi Önkormányzat, Jászkisér Város Önkormányzata, Jászszentandrás Községi Önkormányzat</v>
          </cell>
        </row>
        <row r="62">
          <cell r="C62" t="str">
            <v>21-22406-1-001-00-10</v>
          </cell>
          <cell r="D62" t="str">
            <v>HDNN-SZV</v>
          </cell>
          <cell r="E62">
            <v>4083</v>
          </cell>
          <cell r="F62" t="str">
            <v>Közvetett ellátási terület</v>
          </cell>
          <cell r="G62" t="str">
            <v>Hajdúnánás Városi Önkormányzat, Hajdúdorog Város Önkormányzata</v>
          </cell>
        </row>
        <row r="63">
          <cell r="C63" t="str">
            <v>21-22789-1-001-00-10</v>
          </cell>
          <cell r="D63" t="str">
            <v>TSZI-SZV</v>
          </cell>
          <cell r="E63">
            <v>4084</v>
          </cell>
          <cell r="F63" t="str">
            <v>Tiszaszentimre</v>
          </cell>
          <cell r="G63" t="str">
            <v>Tiszaszentimre Községi Önkormányzat</v>
          </cell>
        </row>
        <row r="64">
          <cell r="C64" t="str">
            <v>21-22859-1-001-01-12</v>
          </cell>
          <cell r="D64" t="str">
            <v>JH-SZV</v>
          </cell>
          <cell r="E64">
            <v>4085</v>
          </cell>
          <cell r="F64" t="str">
            <v>Jánoshida</v>
          </cell>
          <cell r="G64" t="str">
            <v>Jánoshida Községi Önkormányzat</v>
          </cell>
        </row>
        <row r="65">
          <cell r="C65" t="str">
            <v>21-23135-1-001-00-10</v>
          </cell>
          <cell r="D65" t="str">
            <v>JT-SZV</v>
          </cell>
          <cell r="E65">
            <v>4086</v>
          </cell>
          <cell r="F65" t="str">
            <v>Jásztelek</v>
          </cell>
          <cell r="G65" t="str">
            <v>Jásztelek Községi Önkormányzat</v>
          </cell>
        </row>
        <row r="66">
          <cell r="C66" t="str">
            <v>21-23171-1-001-00-14</v>
          </cell>
          <cell r="D66" t="str">
            <v>KMDR-SZV</v>
          </cell>
          <cell r="E66">
            <v>1461</v>
          </cell>
          <cell r="F66" t="str">
            <v>Kunmadaras</v>
          </cell>
          <cell r="G66" t="str">
            <v>Kunmadaras Nagyközség Önkormányzata</v>
          </cell>
        </row>
        <row r="67">
          <cell r="C67" t="str">
            <v>21-23339-1-002-00-10</v>
          </cell>
          <cell r="D67" t="str">
            <v>JFSZ-SZV</v>
          </cell>
          <cell r="E67">
            <v>4087</v>
          </cell>
          <cell r="F67" t="str">
            <v>Jászfényszaru, Pusztamonostor</v>
          </cell>
          <cell r="G67" t="str">
            <v>Jászfényszaru Város Önkormányzata, Pusztamonostor Községi Önkormányzat</v>
          </cell>
        </row>
        <row r="68">
          <cell r="C68" t="str">
            <v>21-23685-1-001-00-15</v>
          </cell>
          <cell r="D68" t="str">
            <v>PA-SZV</v>
          </cell>
          <cell r="E68">
            <v>4088</v>
          </cell>
          <cell r="F68" t="str">
            <v>Pátyod</v>
          </cell>
          <cell r="G68" t="str">
            <v>Pátyod Község Önkormányzata</v>
          </cell>
        </row>
        <row r="69">
          <cell r="C69" t="str">
            <v>21-23940-1-002-00-11</v>
          </cell>
          <cell r="D69" t="str">
            <v>SRU-SZV</v>
          </cell>
          <cell r="E69">
            <v>4089</v>
          </cell>
          <cell r="F69" t="str">
            <v>Biharnagybajom, Sárrétudvari</v>
          </cell>
          <cell r="G69" t="str">
            <v>Biharnagybajom Községi Önkormányzat, Sárrétudvari Nagyközség Önkormányzata</v>
          </cell>
        </row>
        <row r="70">
          <cell r="C70" t="str">
            <v>21-24095-1-003-00-15</v>
          </cell>
          <cell r="D70" t="str">
            <v>CSS-SZV</v>
          </cell>
          <cell r="E70">
            <v>4090</v>
          </cell>
          <cell r="F70" t="str">
            <v>Csengersima, Szamosbecs, Szamostatárfalva</v>
          </cell>
          <cell r="G70" t="str">
            <v>Csengersima Község Önkormányzata, Szamosbecs Község Önkormányzata, Szamostatárfalva Község Önkormányzata</v>
          </cell>
        </row>
        <row r="71">
          <cell r="C71" t="str">
            <v>21-25265-1-001-00-15</v>
          </cell>
          <cell r="D71" t="str">
            <v>AL-SZV</v>
          </cell>
          <cell r="E71">
            <v>4091</v>
          </cell>
          <cell r="F71" t="str">
            <v>Alattyán</v>
          </cell>
          <cell r="G71" t="str">
            <v>Alattyán Község Önkormányzata</v>
          </cell>
        </row>
        <row r="72">
          <cell r="C72" t="str">
            <v>21-25919-1-001-00-02</v>
          </cell>
          <cell r="D72" t="str">
            <v>KSZ-SZV</v>
          </cell>
          <cell r="E72">
            <v>4092</v>
          </cell>
          <cell r="F72" t="str">
            <v>Kisújszállás</v>
          </cell>
          <cell r="G72" t="str">
            <v>Kisújszállás Város Önkormányzata</v>
          </cell>
        </row>
        <row r="73">
          <cell r="C73" t="str">
            <v>21-26286-1-001-00-00</v>
          </cell>
          <cell r="D73" t="str">
            <v>MH-SZV</v>
          </cell>
          <cell r="E73">
            <v>4093</v>
          </cell>
          <cell r="F73" t="str">
            <v>Mezőhék</v>
          </cell>
          <cell r="G73" t="str">
            <v>Mezőhék Község Önkormányzata</v>
          </cell>
        </row>
        <row r="74">
          <cell r="C74" t="str">
            <v>21-26851-1-001-00-13</v>
          </cell>
          <cell r="D74" t="str">
            <v>CSÚ-SZV</v>
          </cell>
          <cell r="E74">
            <v>4094</v>
          </cell>
          <cell r="F74" t="str">
            <v>Csengerújfalu</v>
          </cell>
          <cell r="G74" t="str">
            <v>Csengerújfalu Község Önkormányzata</v>
          </cell>
        </row>
        <row r="75">
          <cell r="C75" t="str">
            <v>21-27313-1-001-00-06</v>
          </cell>
          <cell r="D75" t="str">
            <v>TSZMK-SZV</v>
          </cell>
          <cell r="E75">
            <v>4095</v>
          </cell>
          <cell r="F75" t="str">
            <v>Törökszentmiklós</v>
          </cell>
          <cell r="G75" t="str">
            <v>Törökszentmiklós Városi Önkormányzat</v>
          </cell>
        </row>
        <row r="76">
          <cell r="C76" t="str">
            <v>21-27641-1-001-01-14</v>
          </cell>
          <cell r="D76" t="str">
            <v>ALM-SZV</v>
          </cell>
          <cell r="E76">
            <v>4096</v>
          </cell>
          <cell r="F76" t="str">
            <v>Álmosd</v>
          </cell>
          <cell r="G76" t="str">
            <v>Álmosd Község Önkormányzata</v>
          </cell>
        </row>
        <row r="77">
          <cell r="C77" t="str">
            <v>21-27854-1-006-00-06</v>
          </cell>
          <cell r="D77" t="str">
            <v>SZOL-SZV</v>
          </cell>
          <cell r="E77">
            <v>4235</v>
          </cell>
          <cell r="F77" t="str">
            <v>Rákóczifalva, Rákócziújfalu, Szászberek, Szolnok, Újszász, Zagyvarékas</v>
          </cell>
          <cell r="G77" t="str">
            <v>Magyar Állam</v>
          </cell>
        </row>
        <row r="78">
          <cell r="C78" t="str">
            <v>21-28103-1-001-00-06</v>
          </cell>
          <cell r="D78" t="str">
            <v>NUV-SZV</v>
          </cell>
          <cell r="E78">
            <v>4097</v>
          </cell>
          <cell r="F78" t="str">
            <v>Nádudvar</v>
          </cell>
          <cell r="G78" t="str">
            <v>Nádudvar Város Önkormányzata</v>
          </cell>
        </row>
        <row r="79">
          <cell r="C79" t="str">
            <v>21-28228-1-001-01-03</v>
          </cell>
          <cell r="D79" t="str">
            <v>TK-SZV</v>
          </cell>
          <cell r="E79">
            <v>4098</v>
          </cell>
          <cell r="F79" t="str">
            <v>Túrkeve</v>
          </cell>
          <cell r="G79" t="str">
            <v>Túrkeve Városi Önkormányzat</v>
          </cell>
        </row>
        <row r="80">
          <cell r="C80" t="str">
            <v>21-28653-1-004-00-03</v>
          </cell>
          <cell r="D80" t="str">
            <v>TÁPIÓ-1 SZV</v>
          </cell>
          <cell r="E80">
            <v>4099</v>
          </cell>
          <cell r="F80" t="str">
            <v>Szentlőrinckáta, Szentmártonkáta, Jászfelsőszentgyörgy, Tóalmás</v>
          </cell>
          <cell r="G80" t="str">
            <v>Szentlőrinckáta Község Önkormányzata, Szentmártonkáta Nagyközség Önkormányzata, Jászfelsőszentgyörgy Községi Önkormányzat, Tóalmás Község Önkormányzat</v>
          </cell>
        </row>
        <row r="81">
          <cell r="C81" t="str">
            <v>21-29726-1-002-00-15</v>
          </cell>
          <cell r="D81" t="str">
            <v>TF-SZV</v>
          </cell>
          <cell r="E81">
            <v>4100</v>
          </cell>
          <cell r="F81" t="str">
            <v>Tiszafüred, Tiszaszőlős</v>
          </cell>
          <cell r="G81" t="str">
            <v>Tiszafüred Város Önkormányzata, Tiszaszőlős Községi Önkormányzat</v>
          </cell>
        </row>
        <row r="82">
          <cell r="C82" t="str">
            <v>21-29984-1-001-00-01</v>
          </cell>
          <cell r="D82" t="str">
            <v>ML-SZV</v>
          </cell>
          <cell r="E82">
            <v>4101</v>
          </cell>
          <cell r="F82" t="str">
            <v>Magosliget</v>
          </cell>
          <cell r="G82" t="str">
            <v>Magosliget Község Önkormányzata</v>
          </cell>
        </row>
        <row r="83">
          <cell r="C83" t="str">
            <v>21-30234-1-001-00-07</v>
          </cell>
          <cell r="D83" t="str">
            <v>MSZ-SZV</v>
          </cell>
          <cell r="E83">
            <v>4102</v>
          </cell>
          <cell r="F83" t="str">
            <v>Mesterszállás</v>
          </cell>
          <cell r="G83" t="str">
            <v>Mesterszállás Községi Önkormányzat</v>
          </cell>
        </row>
        <row r="84">
          <cell r="C84" t="str">
            <v>21-31750-1-004-00-12</v>
          </cell>
          <cell r="D84" t="str">
            <v>MTA-SZV</v>
          </cell>
          <cell r="E84">
            <v>4103</v>
          </cell>
          <cell r="F84" t="str">
            <v>Milota, Tiszabecs, Tiszacsécse, Tiszakóród</v>
          </cell>
          <cell r="G84" t="str">
            <v>Milota Község Önkormányzata, Tiszabecs Nagyközség Önkormányzata, Tiszacsécse Község Önkormányzata, Tiszakóród Község Önkormányzata</v>
          </cell>
        </row>
        <row r="85">
          <cell r="C85" t="str">
            <v>21-32568-1-001-01-13</v>
          </cell>
          <cell r="D85" t="str">
            <v>USZTM-SZV</v>
          </cell>
          <cell r="E85">
            <v>4104</v>
          </cell>
          <cell r="F85" t="str">
            <v>Újszentmargita</v>
          </cell>
          <cell r="G85" t="str">
            <v>Újszentmargita Község Önkormányzata</v>
          </cell>
        </row>
        <row r="86">
          <cell r="C86" t="str">
            <v>21-32656-1-003-00-03</v>
          </cell>
          <cell r="D86" t="str">
            <v>MZL-SZV</v>
          </cell>
          <cell r="E86">
            <v>4105</v>
          </cell>
          <cell r="F86" t="str">
            <v>Mezőladány, Tornyospálca, Újkenéz</v>
          </cell>
          <cell r="G86" t="str">
            <v>Mezőladány Község Önkormányzata, Tornyospálca Község Önkormányzata, Újkenéz Község Önkormányzata</v>
          </cell>
        </row>
        <row r="87">
          <cell r="C87" t="str">
            <v>21-32692-1-001-00-03</v>
          </cell>
          <cell r="D87" t="str">
            <v>PNYG-SZV</v>
          </cell>
          <cell r="E87">
            <v>4106</v>
          </cell>
          <cell r="F87" t="str">
            <v>Penyige</v>
          </cell>
          <cell r="G87" t="str">
            <v>Penyige Község Önkormányzata</v>
          </cell>
        </row>
        <row r="88">
          <cell r="C88" t="str">
            <v>21-34005-1-001-00-14</v>
          </cell>
          <cell r="D88" t="str">
            <v>BF-SZV</v>
          </cell>
          <cell r="E88">
            <v>4107</v>
          </cell>
          <cell r="F88" t="str">
            <v>Berekfürdő</v>
          </cell>
          <cell r="G88" t="str">
            <v>Berekfürdő Községi Önkormányzat</v>
          </cell>
        </row>
        <row r="89">
          <cell r="C89" t="str">
            <v>21-34050-1-005-00-13</v>
          </cell>
          <cell r="D89" t="str">
            <v>HF-SZV</v>
          </cell>
          <cell r="E89">
            <v>4108</v>
          </cell>
          <cell r="F89" t="str">
            <v>Csataszög, Hunyadfalva, Kőtelek, Nagykörű, Tiszasüly</v>
          </cell>
          <cell r="G89" t="str">
            <v>Csataszög Községi Önkormányzat, Hunyadfalva Községi Önkormányzat, Kőtelek Községi Önkormányzat, Nagykörű Községi Önkormányzat, Tiszasüly Községi Önkormányzat</v>
          </cell>
        </row>
        <row r="90">
          <cell r="C90" t="str">
            <v>22-03373-1-001-00-03</v>
          </cell>
          <cell r="D90" t="str">
            <v>TP-SZVH</v>
          </cell>
          <cell r="E90">
            <v>4109</v>
          </cell>
          <cell r="F90" t="str">
            <v>Tiszapüspöki</v>
          </cell>
          <cell r="G90" t="str">
            <v>Tiszapüspöki Községi Önkormányzat</v>
          </cell>
        </row>
        <row r="91">
          <cell r="C91" t="str">
            <v>22-05874-1-001-00-13</v>
          </cell>
          <cell r="D91" t="str">
            <v>SZAJ-SZV</v>
          </cell>
          <cell r="E91">
            <v>4110</v>
          </cell>
          <cell r="F91" t="str">
            <v>Szajol</v>
          </cell>
          <cell r="G91" t="str">
            <v>Szajol Községi Önkormányzat</v>
          </cell>
        </row>
        <row r="92">
          <cell r="C92" t="str">
            <v>22-07180-1-001-00-14</v>
          </cell>
          <cell r="D92" t="str">
            <v>SD-SZV</v>
          </cell>
          <cell r="E92">
            <v>4111</v>
          </cell>
          <cell r="F92" t="str">
            <v>Sarud</v>
          </cell>
          <cell r="G92" t="str">
            <v>Sarud Községi Önkormányzat</v>
          </cell>
        </row>
        <row r="93">
          <cell r="C93" t="str">
            <v>22-07490-1-001-00-01</v>
          </cell>
          <cell r="D93" t="str">
            <v>TOSZ-SZV</v>
          </cell>
          <cell r="E93">
            <v>4112</v>
          </cell>
          <cell r="F93" t="str">
            <v>Tószeg</v>
          </cell>
          <cell r="G93" t="str">
            <v>Tószeg Községi Önkormányzat</v>
          </cell>
        </row>
        <row r="94">
          <cell r="C94" t="str">
            <v>22-11305-1-001-00-00</v>
          </cell>
          <cell r="D94" t="str">
            <v>BSZ-SZV</v>
          </cell>
          <cell r="E94">
            <v>4113</v>
          </cell>
          <cell r="F94" t="str">
            <v>Besenyszög</v>
          </cell>
          <cell r="G94" t="str">
            <v>Besenyszög Város Önkormányzata</v>
          </cell>
        </row>
        <row r="95">
          <cell r="C95" t="str">
            <v>22-11925-1-002-00-10</v>
          </cell>
          <cell r="D95" t="str">
            <v>UTK-SZV</v>
          </cell>
          <cell r="E95">
            <v>4114</v>
          </cell>
          <cell r="F95" t="str">
            <v>Újtikos, Tiszagyulaháza</v>
          </cell>
          <cell r="G95" t="str">
            <v>Újtikos Községi Önkormányzat, Tiszagyulaháza Község Önkormányzata</v>
          </cell>
        </row>
        <row r="96">
          <cell r="C96" t="str">
            <v>22-18290-1-001-00-04</v>
          </cell>
          <cell r="D96" t="str">
            <v>NYK-SZV</v>
          </cell>
          <cell r="E96">
            <v>4115</v>
          </cell>
          <cell r="F96" t="str">
            <v>Nyírkarász</v>
          </cell>
          <cell r="G96" t="str">
            <v>Nyírkarász Községi Önkormányzat</v>
          </cell>
        </row>
        <row r="97">
          <cell r="C97" t="str">
            <v>22-21157-1-001-00-15</v>
          </cell>
          <cell r="D97" t="str">
            <v>VEZS-SZV</v>
          </cell>
          <cell r="E97">
            <v>4116</v>
          </cell>
          <cell r="F97" t="str">
            <v>Vezseny</v>
          </cell>
          <cell r="G97" t="str">
            <v>Vezseny Községi Önkormányzat</v>
          </cell>
        </row>
        <row r="98">
          <cell r="C98" t="str">
            <v>22-22196-1-001-00-02</v>
          </cell>
          <cell r="D98" t="str">
            <v>PL-SZV</v>
          </cell>
          <cell r="E98">
            <v>4117</v>
          </cell>
          <cell r="F98" t="str">
            <v>Poroszló</v>
          </cell>
          <cell r="G98" t="str">
            <v>Poroszló Községi Önkormányzat</v>
          </cell>
        </row>
        <row r="99">
          <cell r="C99" t="str">
            <v>22-27623-1-001-00-06</v>
          </cell>
          <cell r="D99" t="str">
            <v>ÚF-SZV</v>
          </cell>
          <cell r="E99">
            <v>4118</v>
          </cell>
          <cell r="F99" t="str">
            <v>Újlőrincfalva</v>
          </cell>
          <cell r="G99" t="str">
            <v>Újlőrincfalva Községi Önkormányzat</v>
          </cell>
        </row>
        <row r="100">
          <cell r="C100" t="str">
            <v>22-28477-1-001-00-00</v>
          </cell>
          <cell r="D100" t="str">
            <v>NYB-SZV/Kisléta SZVH</v>
          </cell>
          <cell r="E100">
            <v>4119</v>
          </cell>
          <cell r="F100" t="str">
            <v>Kisléta</v>
          </cell>
          <cell r="G100" t="str">
            <v>Kisléta Község Önkormányzata</v>
          </cell>
        </row>
        <row r="101">
          <cell r="C101" t="str">
            <v>22-29346-1-001-00-04</v>
          </cell>
          <cell r="D101" t="str">
            <v>TJ-SZV</v>
          </cell>
          <cell r="E101">
            <v>4120</v>
          </cell>
          <cell r="F101" t="str">
            <v>Tiszajenő</v>
          </cell>
          <cell r="G101" t="str">
            <v>Tiszajenő Községi Önkormányzat</v>
          </cell>
        </row>
        <row r="102">
          <cell r="C102" t="str">
            <v>22-29382-1-001-00-10</v>
          </cell>
          <cell r="D102" t="str">
            <v>ÖR-SZV</v>
          </cell>
          <cell r="E102">
            <v>4121</v>
          </cell>
          <cell r="F102" t="str">
            <v>Örményes</v>
          </cell>
          <cell r="G102" t="str">
            <v>Örményes Községi Önkormányzat</v>
          </cell>
        </row>
        <row r="103">
          <cell r="C103" t="str">
            <v>22-30711-1-001-00-14</v>
          </cell>
          <cell r="D103" t="str">
            <v>JASZGY-SZV</v>
          </cell>
          <cell r="E103">
            <v>4122</v>
          </cell>
          <cell r="F103" t="str">
            <v>Jászalsószentgyörgy</v>
          </cell>
          <cell r="G103" t="str">
            <v>Jászalsószentgyörgy Községi Önkormányzat</v>
          </cell>
        </row>
        <row r="104">
          <cell r="C104" t="str">
            <v>22-31158-1-001-00-00</v>
          </cell>
          <cell r="D104" t="str">
            <v>NYB-SZV/Nyírbogát SZVH</v>
          </cell>
          <cell r="E104">
            <v>4123</v>
          </cell>
          <cell r="F104" t="str">
            <v>Nyírbogát</v>
          </cell>
          <cell r="G104" t="str">
            <v>Nyírbogát Város Önkormányzata</v>
          </cell>
        </row>
        <row r="105">
          <cell r="C105" t="str">
            <v>22-31866-1-001-00-12</v>
          </cell>
          <cell r="D105" t="str">
            <v>TV-SZV</v>
          </cell>
          <cell r="E105">
            <v>4124</v>
          </cell>
          <cell r="F105" t="str">
            <v>Tiszavárkony - kivéve Tiszavárkonyszőlő</v>
          </cell>
          <cell r="G105" t="str">
            <v>Tiszavárkony Község Önkormányzata</v>
          </cell>
        </row>
        <row r="106">
          <cell r="C106" t="str">
            <v>22-31866-2-001-00-01</v>
          </cell>
          <cell r="D106" t="str">
            <v>TVSZ-SZV</v>
          </cell>
          <cell r="E106">
            <v>4125</v>
          </cell>
          <cell r="F106" t="str">
            <v>Tiszavárkony - Tiszavárkonyszőlő</v>
          </cell>
          <cell r="G106" t="str">
            <v>Tiszavárkony Község Önkormányzata</v>
          </cell>
        </row>
        <row r="107">
          <cell r="C107" t="str">
            <v>23-31158-1-002-00-00</v>
          </cell>
          <cell r="D107" t="str">
            <v>NYB-SZV/Nyírbogát SZVT</v>
          </cell>
          <cell r="E107">
            <v>4126</v>
          </cell>
          <cell r="F107" t="str">
            <v>Nyírbogát, Kisléta</v>
          </cell>
          <cell r="G107" t="str">
            <v>Nyírbogát Város Önkormányzata, Kisléta Község Önkormányzata</v>
          </cell>
        </row>
      </sheetData>
      <sheetData sheetId="1"/>
      <sheetData sheetId="2"/>
    </sheetDataSet>
  </externalBook>
</externalLink>
</file>

<file path=xl/theme/theme1.xml><?xml version="1.0" encoding="utf-8"?>
<a:theme xmlns:a="http://schemas.openxmlformats.org/drawingml/2006/main" name="Office-té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9BE7A5-D6C4-485A-BEAE-3063E22A3D61}">
  <dimension ref="A1:CJ16"/>
  <sheetViews>
    <sheetView tabSelected="1" workbookViewId="0">
      <selection activeCell="A16" sqref="A16:CJ16"/>
    </sheetView>
  </sheetViews>
  <sheetFormatPr defaultRowHeight="15" x14ac:dyDescent="0.25"/>
  <cols>
    <col min="1" max="1" width="53.42578125" customWidth="1"/>
    <col min="2" max="2" width="13.42578125" customWidth="1"/>
    <col min="3" max="3" width="31.5703125" customWidth="1"/>
    <col min="4" max="4" width="38.42578125" customWidth="1"/>
    <col min="5" max="5" width="32.28515625" customWidth="1"/>
    <col min="6" max="6" width="28.85546875" customWidth="1"/>
    <col min="7" max="8" width="35.42578125" customWidth="1"/>
    <col min="9" max="10" width="42.5703125" customWidth="1"/>
    <col min="11" max="11" width="22.7109375" customWidth="1"/>
    <col min="12" max="12" width="29" customWidth="1"/>
    <col min="13" max="13" width="28" customWidth="1"/>
    <col min="14" max="14" width="37.5703125" customWidth="1"/>
    <col min="15" max="16" width="35.140625" customWidth="1"/>
    <col min="17" max="17" width="33.42578125" customWidth="1"/>
    <col min="19" max="19" width="13.5703125" customWidth="1"/>
    <col min="20" max="20" width="14.85546875" customWidth="1"/>
    <col min="21" max="21" width="20.7109375" customWidth="1"/>
    <col min="22" max="22" width="21.42578125" customWidth="1"/>
    <col min="23" max="23" width="14.85546875" customWidth="1"/>
    <col min="24" max="24" width="21.85546875" customWidth="1"/>
    <col min="25" max="25" width="21.140625" customWidth="1"/>
    <col min="26" max="26" width="21.7109375" customWidth="1"/>
    <col min="27" max="27" width="21.5703125" customWidth="1"/>
    <col min="28" max="28" width="20.7109375" customWidth="1"/>
    <col min="29" max="30" width="20.85546875" customWidth="1"/>
    <col min="31" max="31" width="41.85546875" customWidth="1"/>
    <col min="33" max="44" width="26.7109375" customWidth="1"/>
    <col min="45" max="45" width="24.85546875" customWidth="1"/>
    <col min="46" max="46" width="51.7109375" customWidth="1"/>
    <col min="48" max="49" width="44.5703125" customWidth="1"/>
    <col min="50" max="50" width="10.42578125" customWidth="1"/>
    <col min="52" max="53" width="14.5703125" customWidth="1"/>
    <col min="54" max="54" width="21.85546875" customWidth="1"/>
    <col min="55" max="56" width="25.42578125" customWidth="1"/>
    <col min="57" max="58" width="24.42578125" customWidth="1"/>
    <col min="59" max="59" width="59.85546875" customWidth="1"/>
    <col min="60" max="60" width="17.85546875" customWidth="1"/>
    <col min="61" max="61" width="15.5703125" customWidth="1"/>
    <col min="62" max="62" width="24" customWidth="1"/>
    <col min="63" max="64" width="24.42578125" customWidth="1"/>
    <col min="65" max="69" width="44.7109375" customWidth="1"/>
    <col min="70" max="70" width="31" customWidth="1"/>
    <col min="71" max="71" width="53.7109375" customWidth="1"/>
    <col min="72" max="73" width="26.5703125" customWidth="1"/>
    <col min="74" max="74" width="23.42578125" customWidth="1"/>
    <col min="75" max="75" width="29.28515625" customWidth="1"/>
    <col min="76" max="76" width="18.28515625" customWidth="1"/>
    <col min="77" max="77" width="29.42578125" customWidth="1"/>
    <col min="78" max="78" width="23.140625" customWidth="1"/>
    <col min="79" max="79" width="23.7109375" customWidth="1"/>
    <col min="80" max="80" width="26" customWidth="1"/>
    <col min="81" max="83" width="32.28515625" customWidth="1"/>
    <col min="84" max="84" width="38.42578125" customWidth="1"/>
    <col min="85" max="85" width="83.85546875" customWidth="1"/>
    <col min="86" max="86" width="25.85546875" customWidth="1"/>
    <col min="87" max="87" width="18" customWidth="1"/>
    <col min="88" max="88" width="17.140625" customWidth="1"/>
  </cols>
  <sheetData>
    <row r="1" spans="1:88" ht="18.75" x14ac:dyDescent="0.25">
      <c r="A1" s="1"/>
      <c r="B1" s="2" t="s">
        <v>0</v>
      </c>
      <c r="C1" s="2" t="s">
        <v>1</v>
      </c>
      <c r="D1" s="2" t="s">
        <v>2</v>
      </c>
      <c r="E1" s="2" t="s">
        <v>3</v>
      </c>
      <c r="F1" s="1" t="s">
        <v>4</v>
      </c>
      <c r="G1" s="2" t="s">
        <v>5</v>
      </c>
      <c r="H1" s="1" t="s">
        <v>6</v>
      </c>
      <c r="I1" s="1" t="s">
        <v>7</v>
      </c>
      <c r="J1" s="1" t="s">
        <v>8</v>
      </c>
      <c r="K1" s="1" t="s">
        <v>9</v>
      </c>
      <c r="L1" s="2" t="s">
        <v>10</v>
      </c>
      <c r="M1" s="2" t="s">
        <v>11</v>
      </c>
      <c r="N1" s="2" t="s">
        <v>12</v>
      </c>
      <c r="O1" s="2" t="s">
        <v>13</v>
      </c>
      <c r="P1" s="2" t="s">
        <v>7</v>
      </c>
      <c r="Q1" s="2"/>
      <c r="R1" s="3"/>
      <c r="S1" s="4" t="s">
        <v>14</v>
      </c>
      <c r="T1" s="5"/>
      <c r="U1" s="5"/>
      <c r="V1" s="5"/>
      <c r="W1" s="5"/>
      <c r="X1" s="5"/>
      <c r="Y1" s="5"/>
      <c r="Z1" s="5"/>
      <c r="AA1" s="5"/>
      <c r="AB1" s="5"/>
      <c r="AC1" s="5"/>
      <c r="AD1" s="6"/>
      <c r="AE1" s="7" t="s">
        <v>6</v>
      </c>
      <c r="AF1" s="3"/>
      <c r="AG1" s="4" t="s">
        <v>15</v>
      </c>
      <c r="AH1" s="5"/>
      <c r="AI1" s="5"/>
      <c r="AJ1" s="5"/>
      <c r="AK1" s="5"/>
      <c r="AL1" s="5"/>
      <c r="AM1" s="5"/>
      <c r="AN1" s="5"/>
      <c r="AO1" s="5"/>
      <c r="AP1" s="5"/>
      <c r="AQ1" s="5"/>
      <c r="AR1" s="6"/>
      <c r="AS1" s="2" t="s">
        <v>16</v>
      </c>
      <c r="AT1" s="8" t="s">
        <v>6</v>
      </c>
      <c r="AU1" s="3"/>
      <c r="AV1" s="2" t="s">
        <v>7</v>
      </c>
      <c r="AW1" s="2" t="s">
        <v>7</v>
      </c>
      <c r="AX1" s="7" t="s">
        <v>16</v>
      </c>
      <c r="AY1" s="3"/>
      <c r="AZ1" s="9" t="s">
        <v>6</v>
      </c>
      <c r="BA1" s="9" t="s">
        <v>6</v>
      </c>
      <c r="BB1" s="9" t="s">
        <v>6</v>
      </c>
      <c r="BC1" s="9" t="s">
        <v>6</v>
      </c>
      <c r="BD1" s="9" t="s">
        <v>6</v>
      </c>
      <c r="BE1" s="9" t="s">
        <v>6</v>
      </c>
      <c r="BF1" s="9" t="s">
        <v>6</v>
      </c>
      <c r="BG1" s="9" t="s">
        <v>6</v>
      </c>
      <c r="BH1" s="9" t="s">
        <v>6</v>
      </c>
      <c r="BI1" s="9" t="s">
        <v>6</v>
      </c>
      <c r="BJ1" s="9" t="s">
        <v>6</v>
      </c>
      <c r="BK1" s="9" t="s">
        <v>6</v>
      </c>
      <c r="BL1" s="9" t="s">
        <v>6</v>
      </c>
      <c r="BM1" s="9" t="s">
        <v>6</v>
      </c>
      <c r="BN1" s="9" t="s">
        <v>6</v>
      </c>
      <c r="BO1" s="9" t="s">
        <v>6</v>
      </c>
      <c r="BP1" s="9" t="s">
        <v>6</v>
      </c>
      <c r="BQ1" s="9" t="s">
        <v>6</v>
      </c>
      <c r="BR1" s="9" t="s">
        <v>6</v>
      </c>
      <c r="BS1" s="9" t="s">
        <v>6</v>
      </c>
      <c r="BT1" s="9" t="s">
        <v>6</v>
      </c>
      <c r="BU1" s="9" t="s">
        <v>6</v>
      </c>
      <c r="BV1" s="9" t="s">
        <v>6</v>
      </c>
      <c r="BW1" s="9" t="s">
        <v>6</v>
      </c>
      <c r="BX1" s="9" t="s">
        <v>6</v>
      </c>
      <c r="BY1" s="9" t="s">
        <v>6</v>
      </c>
      <c r="BZ1" s="9" t="s">
        <v>6</v>
      </c>
      <c r="CA1" s="9" t="s">
        <v>6</v>
      </c>
      <c r="CB1" s="9" t="s">
        <v>6</v>
      </c>
      <c r="CC1" s="9" t="s">
        <v>6</v>
      </c>
      <c r="CD1" s="9" t="s">
        <v>6</v>
      </c>
      <c r="CE1" s="9" t="s">
        <v>6</v>
      </c>
      <c r="CF1" s="9" t="s">
        <v>6</v>
      </c>
      <c r="CG1" s="9" t="s">
        <v>6</v>
      </c>
      <c r="CH1" s="9" t="s">
        <v>6</v>
      </c>
      <c r="CI1" s="9" t="s">
        <v>6</v>
      </c>
      <c r="CJ1" s="9" t="s">
        <v>6</v>
      </c>
    </row>
    <row r="2" spans="1:88" ht="338.25" thickBot="1" x14ac:dyDescent="0.3">
      <c r="A2" s="1" t="s">
        <v>17</v>
      </c>
      <c r="B2" s="2" t="s">
        <v>18</v>
      </c>
      <c r="C2" s="2" t="s">
        <v>19</v>
      </c>
      <c r="D2" s="2" t="s">
        <v>20</v>
      </c>
      <c r="E2" s="2" t="s">
        <v>21</v>
      </c>
      <c r="F2" s="1" t="s">
        <v>22</v>
      </c>
      <c r="G2" s="2" t="s">
        <v>23</v>
      </c>
      <c r="H2" s="1" t="s">
        <v>24</v>
      </c>
      <c r="I2" s="1" t="s">
        <v>25</v>
      </c>
      <c r="J2" s="1" t="s">
        <v>26</v>
      </c>
      <c r="K2" s="7" t="s">
        <v>27</v>
      </c>
      <c r="L2" s="2" t="s">
        <v>28</v>
      </c>
      <c r="M2" s="2" t="s">
        <v>29</v>
      </c>
      <c r="N2" s="2" t="s">
        <v>30</v>
      </c>
      <c r="O2" s="2" t="s">
        <v>31</v>
      </c>
      <c r="P2" s="2" t="s">
        <v>32</v>
      </c>
      <c r="Q2" s="2" t="s">
        <v>33</v>
      </c>
      <c r="R2" s="3"/>
      <c r="S2" s="2" t="s">
        <v>34</v>
      </c>
      <c r="T2" s="2" t="s">
        <v>35</v>
      </c>
      <c r="U2" s="2" t="s">
        <v>36</v>
      </c>
      <c r="V2" s="2" t="s">
        <v>37</v>
      </c>
      <c r="W2" s="2" t="s">
        <v>38</v>
      </c>
      <c r="X2" s="2" t="s">
        <v>39</v>
      </c>
      <c r="Y2" s="2" t="s">
        <v>40</v>
      </c>
      <c r="Z2" s="2" t="s">
        <v>41</v>
      </c>
      <c r="AA2" s="2" t="s">
        <v>42</v>
      </c>
      <c r="AB2" s="2" t="s">
        <v>43</v>
      </c>
      <c r="AC2" s="2" t="s">
        <v>44</v>
      </c>
      <c r="AD2" s="7" t="s">
        <v>45</v>
      </c>
      <c r="AE2" s="7" t="s">
        <v>46</v>
      </c>
      <c r="AF2" s="3"/>
      <c r="AG2" s="2" t="s">
        <v>34</v>
      </c>
      <c r="AH2" s="2" t="s">
        <v>35</v>
      </c>
      <c r="AI2" s="2" t="s">
        <v>36</v>
      </c>
      <c r="AJ2" s="2" t="s">
        <v>37</v>
      </c>
      <c r="AK2" s="2" t="s">
        <v>38</v>
      </c>
      <c r="AL2" s="2" t="s">
        <v>39</v>
      </c>
      <c r="AM2" s="2" t="s">
        <v>40</v>
      </c>
      <c r="AN2" s="2" t="s">
        <v>41</v>
      </c>
      <c r="AO2" s="2" t="s">
        <v>42</v>
      </c>
      <c r="AP2" s="2" t="s">
        <v>43</v>
      </c>
      <c r="AQ2" s="2" t="s">
        <v>44</v>
      </c>
      <c r="AR2" s="7" t="s">
        <v>45</v>
      </c>
      <c r="AS2" s="2" t="s">
        <v>47</v>
      </c>
      <c r="AT2" s="10" t="s">
        <v>48</v>
      </c>
      <c r="AU2" s="3"/>
      <c r="AV2" s="2" t="s">
        <v>49</v>
      </c>
      <c r="AW2" s="2" t="s">
        <v>50</v>
      </c>
      <c r="AX2" s="7" t="s">
        <v>51</v>
      </c>
      <c r="AY2" s="3"/>
      <c r="AZ2" s="9" t="s">
        <v>52</v>
      </c>
      <c r="BA2" s="9" t="s">
        <v>53</v>
      </c>
      <c r="BB2" s="9" t="s">
        <v>54</v>
      </c>
      <c r="BC2" s="9" t="s">
        <v>55</v>
      </c>
      <c r="BD2" s="9" t="s">
        <v>56</v>
      </c>
      <c r="BE2" s="9" t="s">
        <v>57</v>
      </c>
      <c r="BF2" s="9" t="s">
        <v>58</v>
      </c>
      <c r="BG2" s="9" t="s">
        <v>59</v>
      </c>
      <c r="BH2" s="9" t="s">
        <v>60</v>
      </c>
      <c r="BI2" s="9" t="s">
        <v>61</v>
      </c>
      <c r="BJ2" s="9" t="s">
        <v>62</v>
      </c>
      <c r="BK2" s="9" t="s">
        <v>63</v>
      </c>
      <c r="BL2" s="9" t="s">
        <v>64</v>
      </c>
      <c r="BM2" s="9" t="s">
        <v>65</v>
      </c>
      <c r="BN2" s="9" t="s">
        <v>66</v>
      </c>
      <c r="BO2" s="9" t="s">
        <v>67</v>
      </c>
      <c r="BP2" s="9" t="s">
        <v>68</v>
      </c>
      <c r="BQ2" s="9" t="s">
        <v>69</v>
      </c>
      <c r="BR2" s="9" t="s">
        <v>70</v>
      </c>
      <c r="BS2" s="9" t="s">
        <v>71</v>
      </c>
      <c r="BT2" s="9" t="s">
        <v>72</v>
      </c>
      <c r="BU2" s="9" t="s">
        <v>73</v>
      </c>
      <c r="BV2" s="9" t="s">
        <v>18</v>
      </c>
      <c r="BW2" s="9" t="s">
        <v>19</v>
      </c>
      <c r="BX2" s="9" t="s">
        <v>20</v>
      </c>
      <c r="BY2" s="9" t="s">
        <v>21</v>
      </c>
      <c r="BZ2" s="9" t="s">
        <v>74</v>
      </c>
      <c r="CA2" s="9" t="s">
        <v>75</v>
      </c>
      <c r="CB2" s="9" t="s">
        <v>30</v>
      </c>
      <c r="CC2" s="9" t="s">
        <v>31</v>
      </c>
      <c r="CD2" s="9" t="s">
        <v>76</v>
      </c>
      <c r="CE2" s="9" t="s">
        <v>33</v>
      </c>
      <c r="CF2" s="9" t="s">
        <v>77</v>
      </c>
      <c r="CG2" s="9" t="s">
        <v>78</v>
      </c>
      <c r="CH2" s="9" t="s">
        <v>79</v>
      </c>
      <c r="CI2" s="9" t="s">
        <v>80</v>
      </c>
      <c r="CJ2" s="9" t="s">
        <v>81</v>
      </c>
    </row>
    <row r="3" spans="1:88" ht="330" x14ac:dyDescent="0.25">
      <c r="A3" s="11" t="str">
        <f t="shared" ref="A3:A16" si="0">IF($G3="","Nincs VKR kiválasztva!",CG3)</f>
        <v>Kitöltés rendben!</v>
      </c>
      <c r="B3" s="12">
        <v>0</v>
      </c>
      <c r="C3" s="13" t="s">
        <v>82</v>
      </c>
      <c r="D3" s="14" t="s">
        <v>83</v>
      </c>
      <c r="E3" s="14" t="s">
        <v>84</v>
      </c>
      <c r="F3" s="15" t="str">
        <f>IF($G3="","Nincs VKR kiválasztva!",INDEX([1]Osszesito!$C$4:$C$107,MATCH($G3,[1]Osszesito!$D$4:$D$107,0)))</f>
        <v>21-21713-1-005-00-06</v>
      </c>
      <c r="G3" s="13" t="s">
        <v>85</v>
      </c>
      <c r="H3" s="15" t="str">
        <f>IF($D3="","",CONCATENATE($AZ3,"_",COUNTA($D$3:$D3),"_BSZV_2026"))</f>
        <v>4081_1_BSZV_2026</v>
      </c>
      <c r="I3" s="15" t="str">
        <f>IF($G3="","Nincs VKR kiválasztva!",INDEX([1]Osszesito!$G$4:$G$107,MATCH($F3,[1]Osszesito!$C$4:$C$107,0)))</f>
        <v>Sülysáp Város Önkormányzata, Kóka Község Önkormányzata, Mende Község Önkormányzata, Tápiószecső Nagyközség Önkormányzata, Úri Község Önkormányzata</v>
      </c>
      <c r="J3" s="15" t="str">
        <f>IF($G3="","Nincs VKR kiválasztva!",INDEX([1]Osszesito!$F$4:$F$107,MATCH($F3,[1]Osszesito!$C$4:$C$107,0)))</f>
        <v>Sülysáp, Kóka, Mende, Tápiószecső, Úri</v>
      </c>
      <c r="K3" s="16">
        <v>0</v>
      </c>
      <c r="L3" s="12">
        <v>2027</v>
      </c>
      <c r="M3" s="12">
        <v>2027</v>
      </c>
      <c r="N3" s="17">
        <v>0</v>
      </c>
      <c r="O3" s="18">
        <v>0</v>
      </c>
      <c r="P3" s="18">
        <v>0</v>
      </c>
      <c r="Q3" s="18" t="s">
        <v>86</v>
      </c>
      <c r="S3" s="18">
        <v>0</v>
      </c>
      <c r="T3" s="18">
        <v>0</v>
      </c>
      <c r="U3" s="18">
        <v>0</v>
      </c>
      <c r="V3" s="18">
        <v>0</v>
      </c>
      <c r="W3" s="18">
        <v>0</v>
      </c>
      <c r="X3" s="18">
        <v>0</v>
      </c>
      <c r="Y3" s="18">
        <v>0</v>
      </c>
      <c r="Z3" s="18">
        <v>0</v>
      </c>
      <c r="AA3" s="18">
        <v>0</v>
      </c>
      <c r="AB3" s="18">
        <v>0</v>
      </c>
      <c r="AC3" s="18">
        <v>0</v>
      </c>
      <c r="AD3" s="16">
        <f t="shared" ref="AD3:AD16" si="1">SUM(S3:AC3)</f>
        <v>0</v>
      </c>
      <c r="AE3" s="19" t="str">
        <f t="shared" ref="AE3:AE16" si="2">IF($G3="","Nincs VKR kiválasztva!",IF(BB3=0,"Hiányos kitöltés!",BG3))</f>
        <v>A forrás egyenlő a költséggel (I.ütem).</v>
      </c>
      <c r="AG3" s="18">
        <v>0</v>
      </c>
      <c r="AH3" s="18">
        <v>0</v>
      </c>
      <c r="AI3" s="18">
        <v>0</v>
      </c>
      <c r="AJ3" s="18">
        <v>0</v>
      </c>
      <c r="AK3" s="18">
        <v>0</v>
      </c>
      <c r="AL3" s="18">
        <v>0</v>
      </c>
      <c r="AM3" s="18">
        <v>0</v>
      </c>
      <c r="AN3" s="18">
        <v>0</v>
      </c>
      <c r="AO3" s="18">
        <v>0</v>
      </c>
      <c r="AP3" s="18">
        <v>0</v>
      </c>
      <c r="AQ3" s="18">
        <v>0</v>
      </c>
      <c r="AR3" s="16">
        <f t="shared" ref="AR3:AR16" si="3">SUM(AG3:AQ3)</f>
        <v>0</v>
      </c>
      <c r="AS3" s="13" t="s">
        <v>87</v>
      </c>
      <c r="AT3" s="19" t="str">
        <f t="shared" ref="AT3:AT16" si="4">IF($G3="","Nincs VKR kiválasztva!",IF(BB3=0,"Hiányos kitöltés!",IF(BC3="R","Nincs hosszútávú terv!",BM3)))</f>
        <v>Nincs hosszútávú terv!</v>
      </c>
      <c r="AV3" s="14" t="s">
        <v>88</v>
      </c>
      <c r="AW3" s="14"/>
      <c r="AX3" s="15"/>
      <c r="AZ3" s="20">
        <f>IF($D3="","",INDEX([1]Osszesito!$E:$E,MATCH($F3,[1]Osszesito!$C:$C,0)))</f>
        <v>4081</v>
      </c>
      <c r="BA3" s="20">
        <f t="shared" ref="BA3:BA16" si="5">LEN($AV3)</f>
        <v>41</v>
      </c>
      <c r="BB3" s="21">
        <f t="shared" ref="BB3:BB16" si="6">IF(OR($B3="",$C3="",$D3="",$E3="",$F3="",$L3="",$M3="",$N3="",$O3="",$P3="",$Q3=""),0,1)</f>
        <v>1</v>
      </c>
      <c r="BC3" s="21" t="str">
        <f t="shared" ref="BC3:BC16" si="7">IF($F3="",0,IF(AND($L3=2027,$M3=2027),"R",IF(AND($L3=2027,$M3&gt;2027),"RH",IF(AND($L3&gt;2027,$M3&gt;2027),"H","x"))))</f>
        <v>R</v>
      </c>
      <c r="BD3" s="21">
        <f t="shared" ref="BD3:BD16" si="8">IF(OR(BC3="R",BC3="RH"),1,0)</f>
        <v>1</v>
      </c>
      <c r="BE3" s="21">
        <f t="shared" ref="BE3:BE16" si="9">IF(AND($BC3="R",$O3&gt;0),1,IF(AND($BC3="H",$N3&gt;0),1,0))</f>
        <v>0</v>
      </c>
      <c r="BF3" s="21">
        <f t="shared" ref="BF3:BF16" si="10">IF($AD3&lt;$N3,1,IF($AD3=$N3,0))</f>
        <v>0</v>
      </c>
      <c r="BG3" s="20" t="str">
        <f t="shared" ref="BG3:BG16" si="11">IF($L3&gt;2027,"Nem rövidtávú a feladat.",IF($BF3=1,"Az I. ütem nem lehet forráshiányos!",IF($AD3&gt;$N3,"Többlet forrást jelölt meg az I.ütemnél! Kérjük, a többletet az 'Osszesito' fülön tüntesse fel!",IF($AD3=$N3,"A forrás egyenlő a költséggel (I.ütem).",0))))</f>
        <v>A forrás egyenlő a költséggel (I.ütem).</v>
      </c>
      <c r="BH3" s="21">
        <f t="shared" ref="BH3:BH16" si="12">IF(AND($S3&lt;&gt;"",$T3&lt;&gt;"",$U3&lt;&gt;"",$V3&lt;&gt;"",$W3&lt;&gt;"",$X3&lt;&gt;"",$Y3&lt;&gt;"",$Z3&lt;&gt;"",$AA3&lt;&gt;"",$AB3&lt;&gt;"",$AC3&lt;&gt;""),1,0)</f>
        <v>1</v>
      </c>
      <c r="BI3" s="21">
        <f t="shared" ref="BI3:BI16" si="13">IF(AND($BH3=1,$N3=$AD3),1,0)</f>
        <v>1</v>
      </c>
      <c r="BJ3" s="21">
        <f t="shared" ref="BJ3:BJ16" si="14">IF($AR3&lt;$O3,1,0)</f>
        <v>0</v>
      </c>
      <c r="BK3" s="21">
        <f t="shared" ref="BK3:BK16" si="15">IF(AND($AG3&lt;&gt;"",$AH3&lt;&gt;"",$AI3&lt;&gt;"",$AJ3&lt;&gt;"",$AK3&lt;&gt;"",$AL3&lt;&gt;"",$AM3&lt;&gt;"",$AN3&lt;&gt;"",$AO3&lt;&gt;"",$AP3&lt;&gt;"",$AQ3&lt;&gt;""),1,0)</f>
        <v>1</v>
      </c>
      <c r="BL3" s="21">
        <f t="shared" ref="BL3:BL16" si="16">IF(AND($BK3=1,$O3=$AR3),1,IF(AND($BK3=1,$O3&gt;$AR3,AS3="igen"),1,0))</f>
        <v>1</v>
      </c>
      <c r="BM3" s="22" t="str">
        <f t="shared" ref="BM3:BM16" si="17">IF($M3&lt;2028,"Nem hosszútávú a feladat.",IF(AND($BJ3=1,$AS3="nem"),"Forráshiányos a feladat? Jelölje az AR-oszlopban!",IF(AND($BJ3=0,$AS3="igen"),"Forráshiányosnak jelölte a feladat az AR-oszlopban, de a forrás költség adatok alapnján nem az!",IF(AND($BJ3=1,$AS3="igen"),"Forráshiányos a feladat!",IF($AR3&gt;$O3,"Többlet forrást jelölt meg az II.ütemnél! Kérjük, a többletet az 'Osszesito' fülön tüntesse fel!",IF($AR3=$O3,"A forrás egyenlő a költséggel (II.ütem).",0))))))</f>
        <v>Nem hosszútávú a feladat.</v>
      </c>
      <c r="BN3" s="21">
        <f t="shared" ref="BN3:BN16" si="18">IF($M3&lt;2028,1,0)</f>
        <v>1</v>
      </c>
      <c r="BO3" s="21">
        <f t="shared" ref="BO3:BO16" si="19">IF($M3&gt;2027,1,0)</f>
        <v>0</v>
      </c>
      <c r="BP3" s="21">
        <f t="shared" ref="BP3:BP16" si="20">IF(AND($BN3=1,$N3=0),1,0)</f>
        <v>1</v>
      </c>
      <c r="BQ3" s="21">
        <f t="shared" ref="BQ3:BQ16" si="21">IF(AND($BO3=1,$O3=0),1,0)</f>
        <v>0</v>
      </c>
      <c r="BR3" s="21">
        <f t="shared" ref="BR3:BR16" si="22">IF(AND($BC3="R",$N3=0,$BA3&gt;29),1,IF(AND($BC3="RH",$N3=0,$BA3&gt;29),1,0))</f>
        <v>1</v>
      </c>
      <c r="BS3" s="20" t="str">
        <f t="shared" ref="BS3:BS16" si="23">IF($BO3=0,"Nincs hosszútávú terv!",IF(AND($BC3="H",$O3=0,$BA3=0),"Nullás a hosszútávú feladat és nincs hozzá indoklás!",IF(AND($BC3="RH",$O3=0,$BA3=0),"Nullás a hosszútávú feladat és nincs hozzá indoklás!",IF(AND($BC3="R",$O3=0,$BA3&lt;300),"Nullás a hosszútávú feladat és rövid hozzá az indoklás!",IF(AND($BC3="RH",$O3=0,$BA3&lt;300),"Nullás a hosszútávú feladat és rövid hozzá az indoklás!",0)))))</f>
        <v>Nincs hosszútávú terv!</v>
      </c>
      <c r="BT3" s="21">
        <f t="shared" ref="BT3:BT16" si="24">IF(AND($BC3="R",$N3=0,$BA3&gt;29),1,IF(AND($BC3="RH",$N3=0,$BA3&gt;29),1,0))</f>
        <v>1</v>
      </c>
      <c r="BU3" s="21">
        <f t="shared" ref="BU3:BU16" si="25">IF(AND($BC3="H",$O3=0,$BA3&gt;29),1,IF(AND($BC3="RH",$O3=0,$BA3&gt;29),1,0))</f>
        <v>0</v>
      </c>
      <c r="BV3" s="21">
        <f t="shared" ref="BV3:BV16" si="26">IF($B3="",0,1)</f>
        <v>1</v>
      </c>
      <c r="BW3" s="21">
        <f t="shared" ref="BW3:BW16" si="27">IF($C3="",0,1)</f>
        <v>1</v>
      </c>
      <c r="BX3" s="21">
        <f t="shared" ref="BX3:BX16" si="28">IF($D3="",0,1)</f>
        <v>1</v>
      </c>
      <c r="BY3" s="21">
        <f t="shared" ref="BY3:BY16" si="29">IF($E3="",0,1)</f>
        <v>1</v>
      </c>
      <c r="BZ3" s="21">
        <f t="shared" ref="BZ3:BZ16" si="30">IF($L3="",0,1)</f>
        <v>1</v>
      </c>
      <c r="CA3" s="21">
        <f t="shared" ref="CA3:CA16" si="31">IF($M3="",0,1)</f>
        <v>1</v>
      </c>
      <c r="CB3" s="21">
        <f t="shared" ref="CB3:CB16" si="32">IF($N3="",0,1)</f>
        <v>1</v>
      </c>
      <c r="CC3" s="21">
        <f t="shared" ref="CC3:CC16" si="33">IF($O3="",0,1)</f>
        <v>1</v>
      </c>
      <c r="CD3" s="21">
        <f t="shared" ref="CD3:CD16" si="34">IF($P3="",0,1)</f>
        <v>1</v>
      </c>
      <c r="CE3" s="21">
        <f t="shared" ref="CE3:CE16" si="35">IF($Q3="",0,1)</f>
        <v>1</v>
      </c>
      <c r="CF3" s="23" t="str">
        <f t="shared" ref="CF3:CF16" si="36">IF(AND($BB3=0,$BV3=0),"Hiányos kitöltés! (B-oszlop üres)",IF(AND($BB3=0,$BW3=0),"Hiányos kitöltés! (C-oszlop üres)",IF(AND($BB3=0,$BX3=0),"Hiányos kitöltés! (D-oszlop üres)",IF(AND($BB3=0,$BY3=0),"Hiányos kitöltés! (E-oszlop üres)",IF(AND($BB3=0,$BZ3=0),"Hiányos kitöltés! (L-oszlop üres)",IF(AND($BB3=0,$CA3=0),"Hiányos kitöltés! (M-oszlop üres)",IF(AND($BB3=0,$CB3=0),"Hiányos kitöltés! (N-oszlop üres)",IF(AND($BB3=0,$CC3=0),"Hiányos kitöltés! (O-oszlop üres)",IF(AND($BB3=0,$CD3=0),"Hiányos kitöltés! (P-oszlop üres)",IF(AND($BB3=0,$CE3=0),"Hiányos kitöltés! (Q-oszlop üres)",IF(AND($BB3=0,$BH3=0),"Hiányos kitöltés! (I.ütem forrása hiányos!","?")))))))))))</f>
        <v>?</v>
      </c>
      <c r="CG3" s="22" t="str">
        <f t="shared" ref="CG3:CG16" si="37">IF($BB3=0,$CF3,IF($BH3=0,"I. ütem forrása nincs kitöltve!",IF($BK3=0,"II. ütem forrása nincs kitöltve!",IF($BE3=1,"Költségek üteme nem megfelelő (az időtartam és a költség üteme eltér)!",IF(AND(BI3=0,$BB3=1,$BK3=1,$BE3=1),"Kötelező cellák kitöltve, de az I. ütem forrása hibás!",IF(AND(BK3=0,$BB3=1,$BK3=1,$BE3=1),"Kötelező cellák kitöltve, de a II. ütem forrása hibás!",IF(AND($BP3=1,$BA3&lt;30),"Nullás a rövidtávú feladat és rövid (hiányzik) a hozzá tartozó indoklás!",IF(AND($BQ3=1,$BA3&lt;30),"Nullás a hosszútávú feladat és rövid (hiányzik) a hozzá tartozó indoklás!",IF(BI3=0,AE3,IF(BL3=0,AT3,IF(AND(BD3=1,$P3&gt;$N3),"EM rendelet 2. melléklet terhére elszámolt költség nem lehet nagyobb az I. ütemre tervezett tényleges költségnél!",IF($AD3&gt;$N3,"Többlet forrást jelölt meg az I. ütemnél! Kérjük, a többletet az 'Osszesito' fülön tüntesse fel!",IF($AR3&gt;$O3,"Többlet forrást jelölt meg a II. ütemnél! Kérjük, a többletet az 'Osszesito' fülön tüntesse fel!","Kitöltés rendben!")))))))))))))</f>
        <v>Kitöltés rendben!</v>
      </c>
      <c r="CH3" s="21">
        <f t="shared" ref="CH3:CH16" si="38">IF(A3="Kitöltés rendben!",1,0)</f>
        <v>1</v>
      </c>
      <c r="CI3" s="21">
        <f t="shared" ref="CI3:CI16" si="39">IF(AND($BC3="R",$CH3=1),1,IF(AND($BC3="RH",$CH3=1),1,0))</f>
        <v>1</v>
      </c>
      <c r="CJ3" s="21">
        <f t="shared" ref="CJ3:CJ16" si="40">IF(AND($BC3="H",$CH3=1),1,IF(AND($BC3="RH",$CH3=1),1,0))</f>
        <v>0</v>
      </c>
    </row>
    <row r="4" spans="1:88" ht="330" x14ac:dyDescent="0.25">
      <c r="A4" s="11" t="str">
        <f t="shared" si="0"/>
        <v>Kitöltés rendben!</v>
      </c>
      <c r="B4" s="12" t="s">
        <v>89</v>
      </c>
      <c r="C4" s="13" t="s">
        <v>90</v>
      </c>
      <c r="D4" s="14" t="s">
        <v>91</v>
      </c>
      <c r="E4" s="14" t="s">
        <v>92</v>
      </c>
      <c r="F4" s="15" t="str">
        <f>IF($G4="","Nincs VKR kiválasztva!",INDEX([1]Osszesito!$C$4:$C$107,MATCH($G4,[1]Osszesito!$D$4:$D$107,0)))</f>
        <v>21-21713-1-005-00-06</v>
      </c>
      <c r="G4" s="13" t="s">
        <v>85</v>
      </c>
      <c r="H4" s="15" t="str">
        <f>IF($D4="","",CONCATENATE($AZ4,"_",COUNTA($D$3:$D4),"_BSZV_2026"))</f>
        <v>4081_2_BSZV_2026</v>
      </c>
      <c r="I4" s="15" t="str">
        <f>IF($G4="","Nincs VKR kiválasztva!",INDEX([1]Osszesito!$G$4:$G$107,MATCH($F4,[1]Osszesito!$C$4:$C$107,0)))</f>
        <v>Sülysáp Város Önkormányzata, Kóka Község Önkormányzata, Mende Község Önkormányzata, Tápiószecső Nagyközség Önkormányzata, Úri Község Önkormányzata</v>
      </c>
      <c r="J4" s="15" t="str">
        <f>IF($G4="","Nincs VKR kiválasztva!",INDEX([1]Osszesito!$F$4:$F$107,MATCH($F4,[1]Osszesito!$C$4:$C$107,0)))</f>
        <v>Sülysáp, Kóka, Mende, Tápiószecső, Úri</v>
      </c>
      <c r="K4" s="16">
        <v>7000</v>
      </c>
      <c r="L4" s="12">
        <v>2028</v>
      </c>
      <c r="M4" s="12">
        <v>2028</v>
      </c>
      <c r="N4" s="17">
        <v>0</v>
      </c>
      <c r="O4" s="18">
        <v>7000</v>
      </c>
      <c r="P4" s="18">
        <v>0</v>
      </c>
      <c r="Q4" s="18" t="s">
        <v>86</v>
      </c>
      <c r="S4" s="18">
        <v>0</v>
      </c>
      <c r="T4" s="18">
        <v>0</v>
      </c>
      <c r="U4" s="18">
        <v>0</v>
      </c>
      <c r="V4" s="18">
        <v>0</v>
      </c>
      <c r="W4" s="18">
        <v>0</v>
      </c>
      <c r="X4" s="18">
        <v>0</v>
      </c>
      <c r="Y4" s="18">
        <v>0</v>
      </c>
      <c r="Z4" s="18">
        <v>0</v>
      </c>
      <c r="AA4" s="18">
        <v>0</v>
      </c>
      <c r="AB4" s="18">
        <v>0</v>
      </c>
      <c r="AC4" s="18">
        <v>0</v>
      </c>
      <c r="AD4" s="16">
        <f t="shared" si="1"/>
        <v>0</v>
      </c>
      <c r="AE4" s="19" t="str">
        <f t="shared" si="2"/>
        <v>Nem rövidtávú a feladat.</v>
      </c>
      <c r="AG4" s="18">
        <v>0</v>
      </c>
      <c r="AH4" s="18">
        <v>0</v>
      </c>
      <c r="AI4" s="18">
        <v>0</v>
      </c>
      <c r="AJ4" s="18">
        <v>0</v>
      </c>
      <c r="AK4" s="18">
        <v>0</v>
      </c>
      <c r="AL4" s="18">
        <v>0</v>
      </c>
      <c r="AM4" s="18">
        <v>0</v>
      </c>
      <c r="AN4" s="18">
        <v>0</v>
      </c>
      <c r="AO4" s="18">
        <v>0</v>
      </c>
      <c r="AP4" s="18">
        <v>0</v>
      </c>
      <c r="AQ4" s="18">
        <v>0</v>
      </c>
      <c r="AR4" s="16">
        <f t="shared" si="3"/>
        <v>0</v>
      </c>
      <c r="AS4" s="13" t="s">
        <v>87</v>
      </c>
      <c r="AT4" s="19" t="str">
        <f t="shared" si="4"/>
        <v>Forráshiányos a feladat!</v>
      </c>
      <c r="AV4" s="14"/>
      <c r="AW4" s="14"/>
      <c r="AX4" s="15"/>
      <c r="AZ4" s="20">
        <f>IF($D4="","",INDEX([1]Osszesito!$E:$E,MATCH($F4,[1]Osszesito!$C:$C,0)))</f>
        <v>4081</v>
      </c>
      <c r="BA4" s="20">
        <f t="shared" si="5"/>
        <v>0</v>
      </c>
      <c r="BB4" s="21">
        <f t="shared" si="6"/>
        <v>1</v>
      </c>
      <c r="BC4" s="21" t="str">
        <f t="shared" si="7"/>
        <v>H</v>
      </c>
      <c r="BD4" s="21">
        <f t="shared" si="8"/>
        <v>0</v>
      </c>
      <c r="BE4" s="21">
        <f t="shared" si="9"/>
        <v>0</v>
      </c>
      <c r="BF4" s="21">
        <f t="shared" si="10"/>
        <v>0</v>
      </c>
      <c r="BG4" s="20" t="str">
        <f t="shared" si="11"/>
        <v>Nem rövidtávú a feladat.</v>
      </c>
      <c r="BH4" s="21">
        <f t="shared" si="12"/>
        <v>1</v>
      </c>
      <c r="BI4" s="21">
        <f t="shared" si="13"/>
        <v>1</v>
      </c>
      <c r="BJ4" s="21">
        <f t="shared" si="14"/>
        <v>1</v>
      </c>
      <c r="BK4" s="21">
        <f t="shared" si="15"/>
        <v>1</v>
      </c>
      <c r="BL4" s="21">
        <f t="shared" si="16"/>
        <v>1</v>
      </c>
      <c r="BM4" s="22" t="str">
        <f t="shared" si="17"/>
        <v>Forráshiányos a feladat!</v>
      </c>
      <c r="BN4" s="21">
        <f t="shared" si="18"/>
        <v>0</v>
      </c>
      <c r="BO4" s="21">
        <f t="shared" si="19"/>
        <v>1</v>
      </c>
      <c r="BP4" s="21">
        <f t="shared" si="20"/>
        <v>0</v>
      </c>
      <c r="BQ4" s="21">
        <f t="shared" si="21"/>
        <v>0</v>
      </c>
      <c r="BR4" s="21">
        <f t="shared" si="22"/>
        <v>0</v>
      </c>
      <c r="BS4" s="20">
        <f t="shared" si="23"/>
        <v>0</v>
      </c>
      <c r="BT4" s="21">
        <f t="shared" si="24"/>
        <v>0</v>
      </c>
      <c r="BU4" s="21">
        <f t="shared" si="25"/>
        <v>0</v>
      </c>
      <c r="BV4" s="21">
        <f t="shared" si="26"/>
        <v>1</v>
      </c>
      <c r="BW4" s="21">
        <f t="shared" si="27"/>
        <v>1</v>
      </c>
      <c r="BX4" s="21">
        <f t="shared" si="28"/>
        <v>1</v>
      </c>
      <c r="BY4" s="21">
        <f t="shared" si="29"/>
        <v>1</v>
      </c>
      <c r="BZ4" s="21">
        <f t="shared" si="30"/>
        <v>1</v>
      </c>
      <c r="CA4" s="21">
        <f t="shared" si="31"/>
        <v>1</v>
      </c>
      <c r="CB4" s="21">
        <f t="shared" si="32"/>
        <v>1</v>
      </c>
      <c r="CC4" s="21">
        <f t="shared" si="33"/>
        <v>1</v>
      </c>
      <c r="CD4" s="21">
        <f t="shared" si="34"/>
        <v>1</v>
      </c>
      <c r="CE4" s="21">
        <f t="shared" si="35"/>
        <v>1</v>
      </c>
      <c r="CF4" s="23" t="str">
        <f t="shared" si="36"/>
        <v>?</v>
      </c>
      <c r="CG4" s="22" t="str">
        <f t="shared" si="37"/>
        <v>Kitöltés rendben!</v>
      </c>
      <c r="CH4" s="21">
        <f t="shared" si="38"/>
        <v>1</v>
      </c>
      <c r="CI4" s="21">
        <f t="shared" si="39"/>
        <v>0</v>
      </c>
      <c r="CJ4" s="21">
        <f t="shared" si="40"/>
        <v>1</v>
      </c>
    </row>
    <row r="5" spans="1:88" ht="345" x14ac:dyDescent="0.25">
      <c r="A5" s="11" t="str">
        <f t="shared" si="0"/>
        <v>Kitöltés rendben!</v>
      </c>
      <c r="B5" s="12" t="s">
        <v>93</v>
      </c>
      <c r="C5" s="13" t="s">
        <v>94</v>
      </c>
      <c r="D5" s="14" t="s">
        <v>95</v>
      </c>
      <c r="E5" s="14" t="s">
        <v>92</v>
      </c>
      <c r="F5" s="15" t="str">
        <f>IF($G5="","Nincs VKR kiválasztva!",INDEX([1]Osszesito!$C$4:$C$107,MATCH($G5,[1]Osszesito!$D$4:$D$107,0)))</f>
        <v>21-21713-1-005-00-06</v>
      </c>
      <c r="G5" s="13" t="s">
        <v>85</v>
      </c>
      <c r="H5" s="15" t="str">
        <f>IF($D5="","",CONCATENATE($AZ5,"_",COUNTA($D$3:$D5),"_BSZV_2026"))</f>
        <v>4081_3_BSZV_2026</v>
      </c>
      <c r="I5" s="15" t="str">
        <f>IF($G5="","Nincs VKR kiválasztva!",INDEX([1]Osszesito!$G$4:$G$107,MATCH($F5,[1]Osszesito!$C$4:$C$107,0)))</f>
        <v>Sülysáp Város Önkormányzata, Kóka Község Önkormányzata, Mende Község Önkormányzata, Tápiószecső Nagyközség Önkormányzata, Úri Község Önkormányzata</v>
      </c>
      <c r="J5" s="15" t="str">
        <f>IF($G5="","Nincs VKR kiválasztva!",INDEX([1]Osszesito!$F$4:$F$107,MATCH($F5,[1]Osszesito!$C$4:$C$107,0)))</f>
        <v>Sülysáp, Kóka, Mende, Tápiószecső, Úri</v>
      </c>
      <c r="K5" s="16">
        <v>30300</v>
      </c>
      <c r="L5" s="12">
        <v>2028</v>
      </c>
      <c r="M5" s="12">
        <v>2028</v>
      </c>
      <c r="N5" s="17">
        <v>0</v>
      </c>
      <c r="O5" s="18">
        <v>30300</v>
      </c>
      <c r="P5" s="18">
        <v>0</v>
      </c>
      <c r="Q5" s="18" t="s">
        <v>86</v>
      </c>
      <c r="S5" s="18">
        <v>0</v>
      </c>
      <c r="T5" s="18">
        <v>0</v>
      </c>
      <c r="U5" s="18">
        <v>0</v>
      </c>
      <c r="V5" s="18">
        <v>0</v>
      </c>
      <c r="W5" s="18">
        <v>0</v>
      </c>
      <c r="X5" s="18">
        <v>0</v>
      </c>
      <c r="Y5" s="18">
        <v>0</v>
      </c>
      <c r="Z5" s="18">
        <v>0</v>
      </c>
      <c r="AA5" s="18">
        <v>0</v>
      </c>
      <c r="AB5" s="18">
        <v>0</v>
      </c>
      <c r="AC5" s="18">
        <v>0</v>
      </c>
      <c r="AD5" s="16">
        <f t="shared" si="1"/>
        <v>0</v>
      </c>
      <c r="AE5" s="19" t="str">
        <f t="shared" si="2"/>
        <v>Nem rövidtávú a feladat.</v>
      </c>
      <c r="AG5" s="18">
        <v>0</v>
      </c>
      <c r="AH5" s="18">
        <v>0</v>
      </c>
      <c r="AI5" s="18">
        <v>0</v>
      </c>
      <c r="AJ5" s="18">
        <v>0</v>
      </c>
      <c r="AK5" s="18">
        <v>0</v>
      </c>
      <c r="AL5" s="18">
        <v>0</v>
      </c>
      <c r="AM5" s="18">
        <v>0</v>
      </c>
      <c r="AN5" s="18">
        <v>0</v>
      </c>
      <c r="AO5" s="18">
        <v>0</v>
      </c>
      <c r="AP5" s="18">
        <v>0</v>
      </c>
      <c r="AQ5" s="18">
        <v>0</v>
      </c>
      <c r="AR5" s="16">
        <f t="shared" si="3"/>
        <v>0</v>
      </c>
      <c r="AS5" s="13" t="s">
        <v>87</v>
      </c>
      <c r="AT5" s="19" t="str">
        <f t="shared" si="4"/>
        <v>Forráshiányos a feladat!</v>
      </c>
      <c r="AV5" s="14"/>
      <c r="AW5" s="14"/>
      <c r="AX5" s="15"/>
      <c r="AZ5" s="20">
        <f>IF($D5="","",INDEX([1]Osszesito!$E:$E,MATCH($F5,[1]Osszesito!$C:$C,0)))</f>
        <v>4081</v>
      </c>
      <c r="BA5" s="20">
        <f t="shared" si="5"/>
        <v>0</v>
      </c>
      <c r="BB5" s="21">
        <f t="shared" si="6"/>
        <v>1</v>
      </c>
      <c r="BC5" s="21" t="str">
        <f t="shared" si="7"/>
        <v>H</v>
      </c>
      <c r="BD5" s="21">
        <f t="shared" si="8"/>
        <v>0</v>
      </c>
      <c r="BE5" s="21">
        <f t="shared" si="9"/>
        <v>0</v>
      </c>
      <c r="BF5" s="21">
        <f t="shared" si="10"/>
        <v>0</v>
      </c>
      <c r="BG5" s="20" t="str">
        <f t="shared" si="11"/>
        <v>Nem rövidtávú a feladat.</v>
      </c>
      <c r="BH5" s="21">
        <f t="shared" si="12"/>
        <v>1</v>
      </c>
      <c r="BI5" s="21">
        <f t="shared" si="13"/>
        <v>1</v>
      </c>
      <c r="BJ5" s="21">
        <f t="shared" si="14"/>
        <v>1</v>
      </c>
      <c r="BK5" s="21">
        <f t="shared" si="15"/>
        <v>1</v>
      </c>
      <c r="BL5" s="21">
        <f t="shared" si="16"/>
        <v>1</v>
      </c>
      <c r="BM5" s="22" t="str">
        <f t="shared" si="17"/>
        <v>Forráshiányos a feladat!</v>
      </c>
      <c r="BN5" s="21">
        <f t="shared" si="18"/>
        <v>0</v>
      </c>
      <c r="BO5" s="21">
        <f t="shared" si="19"/>
        <v>1</v>
      </c>
      <c r="BP5" s="21">
        <f t="shared" si="20"/>
        <v>0</v>
      </c>
      <c r="BQ5" s="21">
        <f t="shared" si="21"/>
        <v>0</v>
      </c>
      <c r="BR5" s="21">
        <f t="shared" si="22"/>
        <v>0</v>
      </c>
      <c r="BS5" s="20">
        <f t="shared" si="23"/>
        <v>0</v>
      </c>
      <c r="BT5" s="21">
        <f t="shared" si="24"/>
        <v>0</v>
      </c>
      <c r="BU5" s="21">
        <f t="shared" si="25"/>
        <v>0</v>
      </c>
      <c r="BV5" s="21">
        <f t="shared" si="26"/>
        <v>1</v>
      </c>
      <c r="BW5" s="21">
        <f t="shared" si="27"/>
        <v>1</v>
      </c>
      <c r="BX5" s="21">
        <f t="shared" si="28"/>
        <v>1</v>
      </c>
      <c r="BY5" s="21">
        <f t="shared" si="29"/>
        <v>1</v>
      </c>
      <c r="BZ5" s="21">
        <f t="shared" si="30"/>
        <v>1</v>
      </c>
      <c r="CA5" s="21">
        <f t="shared" si="31"/>
        <v>1</v>
      </c>
      <c r="CB5" s="21">
        <f t="shared" si="32"/>
        <v>1</v>
      </c>
      <c r="CC5" s="21">
        <f t="shared" si="33"/>
        <v>1</v>
      </c>
      <c r="CD5" s="21">
        <f t="shared" si="34"/>
        <v>1</v>
      </c>
      <c r="CE5" s="21">
        <f t="shared" si="35"/>
        <v>1</v>
      </c>
      <c r="CF5" s="23" t="str">
        <f t="shared" si="36"/>
        <v>?</v>
      </c>
      <c r="CG5" s="22" t="str">
        <f t="shared" si="37"/>
        <v>Kitöltés rendben!</v>
      </c>
      <c r="CH5" s="21">
        <f t="shared" si="38"/>
        <v>1</v>
      </c>
      <c r="CI5" s="21">
        <f t="shared" si="39"/>
        <v>0</v>
      </c>
      <c r="CJ5" s="21">
        <f t="shared" si="40"/>
        <v>1</v>
      </c>
    </row>
    <row r="6" spans="1:88" ht="330" x14ac:dyDescent="0.25">
      <c r="A6" s="11" t="str">
        <f t="shared" si="0"/>
        <v>Kitöltés rendben!</v>
      </c>
      <c r="B6" s="12" t="s">
        <v>96</v>
      </c>
      <c r="C6" s="13" t="s">
        <v>97</v>
      </c>
      <c r="D6" s="14" t="s">
        <v>98</v>
      </c>
      <c r="E6" s="14" t="s">
        <v>92</v>
      </c>
      <c r="F6" s="15" t="str">
        <f>IF($G6="","Nincs VKR kiválasztva!",INDEX([1]Osszesito!$C$4:$C$107,MATCH($G6,[1]Osszesito!$D$4:$D$107,0)))</f>
        <v>21-21713-1-005-00-06</v>
      </c>
      <c r="G6" s="13" t="s">
        <v>85</v>
      </c>
      <c r="H6" s="15" t="str">
        <f>IF($D6="","",CONCATENATE($AZ6,"_",COUNTA($D$3:$D6),"_BSZV_2026"))</f>
        <v>4081_4_BSZV_2026</v>
      </c>
      <c r="I6" s="15" t="str">
        <f>IF($G6="","Nincs VKR kiválasztva!",INDEX([1]Osszesito!$G$4:$G$107,MATCH($F6,[1]Osszesito!$C$4:$C$107,0)))</f>
        <v>Sülysáp Város Önkormányzata, Kóka Község Önkormányzata, Mende Község Önkormányzata, Tápiószecső Nagyközség Önkormányzata, Úri Község Önkormányzata</v>
      </c>
      <c r="J6" s="15" t="str">
        <f>IF($G6="","Nincs VKR kiválasztva!",INDEX([1]Osszesito!$F$4:$F$107,MATCH($F6,[1]Osszesito!$C$4:$C$107,0)))</f>
        <v>Sülysáp, Kóka, Mende, Tápiószecső, Úri</v>
      </c>
      <c r="K6" s="16">
        <v>20000</v>
      </c>
      <c r="L6" s="12">
        <v>2028</v>
      </c>
      <c r="M6" s="12">
        <v>2028</v>
      </c>
      <c r="N6" s="17">
        <v>0</v>
      </c>
      <c r="O6" s="18">
        <v>20000</v>
      </c>
      <c r="P6" s="18">
        <v>0</v>
      </c>
      <c r="Q6" s="18" t="s">
        <v>86</v>
      </c>
      <c r="S6" s="18">
        <v>0</v>
      </c>
      <c r="T6" s="18">
        <v>0</v>
      </c>
      <c r="U6" s="18">
        <v>0</v>
      </c>
      <c r="V6" s="18">
        <v>0</v>
      </c>
      <c r="W6" s="18">
        <v>0</v>
      </c>
      <c r="X6" s="18">
        <v>0</v>
      </c>
      <c r="Y6" s="18">
        <v>0</v>
      </c>
      <c r="Z6" s="18">
        <v>0</v>
      </c>
      <c r="AA6" s="18">
        <v>0</v>
      </c>
      <c r="AB6" s="18">
        <v>0</v>
      </c>
      <c r="AC6" s="18">
        <v>0</v>
      </c>
      <c r="AD6" s="16">
        <f t="shared" si="1"/>
        <v>0</v>
      </c>
      <c r="AE6" s="19" t="str">
        <f t="shared" si="2"/>
        <v>Nem rövidtávú a feladat.</v>
      </c>
      <c r="AG6" s="18">
        <v>0</v>
      </c>
      <c r="AH6" s="18">
        <v>0</v>
      </c>
      <c r="AI6" s="18">
        <v>0</v>
      </c>
      <c r="AJ6" s="18">
        <v>0</v>
      </c>
      <c r="AK6" s="18">
        <v>0</v>
      </c>
      <c r="AL6" s="18">
        <v>0</v>
      </c>
      <c r="AM6" s="18">
        <v>0</v>
      </c>
      <c r="AN6" s="18">
        <v>0</v>
      </c>
      <c r="AO6" s="18">
        <v>0</v>
      </c>
      <c r="AP6" s="18">
        <v>0</v>
      </c>
      <c r="AQ6" s="18">
        <v>0</v>
      </c>
      <c r="AR6" s="16">
        <f t="shared" si="3"/>
        <v>0</v>
      </c>
      <c r="AS6" s="13" t="s">
        <v>87</v>
      </c>
      <c r="AT6" s="19" t="str">
        <f t="shared" si="4"/>
        <v>Forráshiányos a feladat!</v>
      </c>
      <c r="AV6" s="14"/>
      <c r="AW6" s="14"/>
      <c r="AX6" s="15"/>
      <c r="AZ6" s="20">
        <f>IF($D6="","",INDEX([1]Osszesito!$E:$E,MATCH($F6,[1]Osszesito!$C:$C,0)))</f>
        <v>4081</v>
      </c>
      <c r="BA6" s="20">
        <f t="shared" si="5"/>
        <v>0</v>
      </c>
      <c r="BB6" s="21">
        <f t="shared" si="6"/>
        <v>1</v>
      </c>
      <c r="BC6" s="21" t="str">
        <f t="shared" si="7"/>
        <v>H</v>
      </c>
      <c r="BD6" s="21">
        <f t="shared" si="8"/>
        <v>0</v>
      </c>
      <c r="BE6" s="21">
        <f t="shared" si="9"/>
        <v>0</v>
      </c>
      <c r="BF6" s="21">
        <f t="shared" si="10"/>
        <v>0</v>
      </c>
      <c r="BG6" s="20" t="str">
        <f t="shared" si="11"/>
        <v>Nem rövidtávú a feladat.</v>
      </c>
      <c r="BH6" s="21">
        <f t="shared" si="12"/>
        <v>1</v>
      </c>
      <c r="BI6" s="21">
        <f t="shared" si="13"/>
        <v>1</v>
      </c>
      <c r="BJ6" s="21">
        <f t="shared" si="14"/>
        <v>1</v>
      </c>
      <c r="BK6" s="21">
        <f t="shared" si="15"/>
        <v>1</v>
      </c>
      <c r="BL6" s="21">
        <f t="shared" si="16"/>
        <v>1</v>
      </c>
      <c r="BM6" s="22" t="str">
        <f t="shared" si="17"/>
        <v>Forráshiányos a feladat!</v>
      </c>
      <c r="BN6" s="21">
        <f t="shared" si="18"/>
        <v>0</v>
      </c>
      <c r="BO6" s="21">
        <f t="shared" si="19"/>
        <v>1</v>
      </c>
      <c r="BP6" s="21">
        <f t="shared" si="20"/>
        <v>0</v>
      </c>
      <c r="BQ6" s="21">
        <f t="shared" si="21"/>
        <v>0</v>
      </c>
      <c r="BR6" s="21">
        <f t="shared" si="22"/>
        <v>0</v>
      </c>
      <c r="BS6" s="20">
        <f t="shared" si="23"/>
        <v>0</v>
      </c>
      <c r="BT6" s="21">
        <f t="shared" si="24"/>
        <v>0</v>
      </c>
      <c r="BU6" s="21">
        <f t="shared" si="25"/>
        <v>0</v>
      </c>
      <c r="BV6" s="21">
        <f t="shared" si="26"/>
        <v>1</v>
      </c>
      <c r="BW6" s="21">
        <f t="shared" si="27"/>
        <v>1</v>
      </c>
      <c r="BX6" s="21">
        <f t="shared" si="28"/>
        <v>1</v>
      </c>
      <c r="BY6" s="21">
        <f t="shared" si="29"/>
        <v>1</v>
      </c>
      <c r="BZ6" s="21">
        <f t="shared" si="30"/>
        <v>1</v>
      </c>
      <c r="CA6" s="21">
        <f t="shared" si="31"/>
        <v>1</v>
      </c>
      <c r="CB6" s="21">
        <f t="shared" si="32"/>
        <v>1</v>
      </c>
      <c r="CC6" s="21">
        <f t="shared" si="33"/>
        <v>1</v>
      </c>
      <c r="CD6" s="21">
        <f t="shared" si="34"/>
        <v>1</v>
      </c>
      <c r="CE6" s="21">
        <f t="shared" si="35"/>
        <v>1</v>
      </c>
      <c r="CF6" s="23" t="str">
        <f t="shared" si="36"/>
        <v>?</v>
      </c>
      <c r="CG6" s="22" t="str">
        <f t="shared" si="37"/>
        <v>Kitöltés rendben!</v>
      </c>
      <c r="CH6" s="21">
        <f t="shared" si="38"/>
        <v>1</v>
      </c>
      <c r="CI6" s="21">
        <f t="shared" si="39"/>
        <v>0</v>
      </c>
      <c r="CJ6" s="21">
        <f t="shared" si="40"/>
        <v>1</v>
      </c>
    </row>
    <row r="7" spans="1:88" ht="330" x14ac:dyDescent="0.25">
      <c r="A7" s="11" t="str">
        <f t="shared" si="0"/>
        <v>Kitöltés rendben!</v>
      </c>
      <c r="B7" s="12" t="s">
        <v>99</v>
      </c>
      <c r="C7" s="13" t="s">
        <v>100</v>
      </c>
      <c r="D7" s="14" t="s">
        <v>101</v>
      </c>
      <c r="E7" s="14" t="s">
        <v>92</v>
      </c>
      <c r="F7" s="15" t="str">
        <f>IF($G7="","Nincs VKR kiválasztva!",INDEX([1]Osszesito!$C$4:$C$107,MATCH($G7,[1]Osszesito!$D$4:$D$107,0)))</f>
        <v>21-21713-1-005-00-06</v>
      </c>
      <c r="G7" s="13" t="s">
        <v>85</v>
      </c>
      <c r="H7" s="15" t="str">
        <f>IF($D7="","",CONCATENATE($AZ7,"_",COUNTA($D$3:$D7),"_BSZV_2026"))</f>
        <v>4081_5_BSZV_2026</v>
      </c>
      <c r="I7" s="15" t="str">
        <f>IF($G7="","Nincs VKR kiválasztva!",INDEX([1]Osszesito!$G$4:$G$107,MATCH($F7,[1]Osszesito!$C$4:$C$107,0)))</f>
        <v>Sülysáp Város Önkormányzata, Kóka Község Önkormányzata, Mende Község Önkormányzata, Tápiószecső Nagyközség Önkormányzata, Úri Község Önkormányzata</v>
      </c>
      <c r="J7" s="15" t="str">
        <f>IF($G7="","Nincs VKR kiválasztva!",INDEX([1]Osszesito!$F$4:$F$107,MATCH($F7,[1]Osszesito!$C$4:$C$107,0)))</f>
        <v>Sülysáp, Kóka, Mende, Tápiószecső, Úri</v>
      </c>
      <c r="K7" s="16">
        <v>3000</v>
      </c>
      <c r="L7" s="12">
        <v>2028</v>
      </c>
      <c r="M7" s="12">
        <v>2028</v>
      </c>
      <c r="N7" s="17">
        <v>0</v>
      </c>
      <c r="O7" s="18">
        <v>3000</v>
      </c>
      <c r="P7" s="18">
        <v>0</v>
      </c>
      <c r="Q7" s="18" t="s">
        <v>86</v>
      </c>
      <c r="S7" s="18">
        <v>0</v>
      </c>
      <c r="T7" s="18">
        <v>0</v>
      </c>
      <c r="U7" s="18">
        <v>0</v>
      </c>
      <c r="V7" s="18">
        <v>0</v>
      </c>
      <c r="W7" s="18">
        <v>0</v>
      </c>
      <c r="X7" s="18">
        <v>0</v>
      </c>
      <c r="Y7" s="18">
        <v>0</v>
      </c>
      <c r="Z7" s="18">
        <v>0</v>
      </c>
      <c r="AA7" s="18">
        <v>0</v>
      </c>
      <c r="AB7" s="18">
        <v>0</v>
      </c>
      <c r="AC7" s="18">
        <v>0</v>
      </c>
      <c r="AD7" s="16">
        <f t="shared" si="1"/>
        <v>0</v>
      </c>
      <c r="AE7" s="19" t="str">
        <f t="shared" si="2"/>
        <v>Nem rövidtávú a feladat.</v>
      </c>
      <c r="AG7" s="18">
        <v>0</v>
      </c>
      <c r="AH7" s="18">
        <v>0</v>
      </c>
      <c r="AI7" s="18">
        <v>0</v>
      </c>
      <c r="AJ7" s="18">
        <v>0</v>
      </c>
      <c r="AK7" s="18">
        <v>0</v>
      </c>
      <c r="AL7" s="18">
        <v>0</v>
      </c>
      <c r="AM7" s="18">
        <v>0</v>
      </c>
      <c r="AN7" s="18">
        <v>0</v>
      </c>
      <c r="AO7" s="18">
        <v>0</v>
      </c>
      <c r="AP7" s="18">
        <v>0</v>
      </c>
      <c r="AQ7" s="18">
        <v>0</v>
      </c>
      <c r="AR7" s="16">
        <f t="shared" si="3"/>
        <v>0</v>
      </c>
      <c r="AS7" s="13" t="s">
        <v>87</v>
      </c>
      <c r="AT7" s="19" t="str">
        <f t="shared" si="4"/>
        <v>Forráshiányos a feladat!</v>
      </c>
      <c r="AV7" s="14"/>
      <c r="AW7" s="14"/>
      <c r="AX7" s="15"/>
      <c r="AZ7" s="20">
        <f>IF($D7="","",INDEX([1]Osszesito!$E:$E,MATCH($F7,[1]Osszesito!$C:$C,0)))</f>
        <v>4081</v>
      </c>
      <c r="BA7" s="20">
        <f t="shared" si="5"/>
        <v>0</v>
      </c>
      <c r="BB7" s="21">
        <f t="shared" si="6"/>
        <v>1</v>
      </c>
      <c r="BC7" s="21" t="str">
        <f t="shared" si="7"/>
        <v>H</v>
      </c>
      <c r="BD7" s="21">
        <f t="shared" si="8"/>
        <v>0</v>
      </c>
      <c r="BE7" s="21">
        <f t="shared" si="9"/>
        <v>0</v>
      </c>
      <c r="BF7" s="21">
        <f t="shared" si="10"/>
        <v>0</v>
      </c>
      <c r="BG7" s="20" t="str">
        <f t="shared" si="11"/>
        <v>Nem rövidtávú a feladat.</v>
      </c>
      <c r="BH7" s="21">
        <f t="shared" si="12"/>
        <v>1</v>
      </c>
      <c r="BI7" s="21">
        <f t="shared" si="13"/>
        <v>1</v>
      </c>
      <c r="BJ7" s="21">
        <f t="shared" si="14"/>
        <v>1</v>
      </c>
      <c r="BK7" s="21">
        <f t="shared" si="15"/>
        <v>1</v>
      </c>
      <c r="BL7" s="21">
        <f t="shared" si="16"/>
        <v>1</v>
      </c>
      <c r="BM7" s="22" t="str">
        <f t="shared" si="17"/>
        <v>Forráshiányos a feladat!</v>
      </c>
      <c r="BN7" s="21">
        <f t="shared" si="18"/>
        <v>0</v>
      </c>
      <c r="BO7" s="21">
        <f t="shared" si="19"/>
        <v>1</v>
      </c>
      <c r="BP7" s="21">
        <f t="shared" si="20"/>
        <v>0</v>
      </c>
      <c r="BQ7" s="21">
        <f t="shared" si="21"/>
        <v>0</v>
      </c>
      <c r="BR7" s="21">
        <f t="shared" si="22"/>
        <v>0</v>
      </c>
      <c r="BS7" s="20">
        <f t="shared" si="23"/>
        <v>0</v>
      </c>
      <c r="BT7" s="21">
        <f t="shared" si="24"/>
        <v>0</v>
      </c>
      <c r="BU7" s="21">
        <f t="shared" si="25"/>
        <v>0</v>
      </c>
      <c r="BV7" s="21">
        <f t="shared" si="26"/>
        <v>1</v>
      </c>
      <c r="BW7" s="21">
        <f t="shared" si="27"/>
        <v>1</v>
      </c>
      <c r="BX7" s="21">
        <f t="shared" si="28"/>
        <v>1</v>
      </c>
      <c r="BY7" s="21">
        <f t="shared" si="29"/>
        <v>1</v>
      </c>
      <c r="BZ7" s="21">
        <f t="shared" si="30"/>
        <v>1</v>
      </c>
      <c r="CA7" s="21">
        <f t="shared" si="31"/>
        <v>1</v>
      </c>
      <c r="CB7" s="21">
        <f t="shared" si="32"/>
        <v>1</v>
      </c>
      <c r="CC7" s="21">
        <f t="shared" si="33"/>
        <v>1</v>
      </c>
      <c r="CD7" s="21">
        <f t="shared" si="34"/>
        <v>1</v>
      </c>
      <c r="CE7" s="21">
        <f t="shared" si="35"/>
        <v>1</v>
      </c>
      <c r="CF7" s="23" t="str">
        <f t="shared" si="36"/>
        <v>?</v>
      </c>
      <c r="CG7" s="22" t="str">
        <f t="shared" si="37"/>
        <v>Kitöltés rendben!</v>
      </c>
      <c r="CH7" s="21">
        <f t="shared" si="38"/>
        <v>1</v>
      </c>
      <c r="CI7" s="21">
        <f t="shared" si="39"/>
        <v>0</v>
      </c>
      <c r="CJ7" s="21">
        <f t="shared" si="40"/>
        <v>1</v>
      </c>
    </row>
    <row r="8" spans="1:88" ht="330" x14ac:dyDescent="0.25">
      <c r="A8" s="11" t="str">
        <f t="shared" si="0"/>
        <v>Kitöltés rendben!</v>
      </c>
      <c r="B8" s="12" t="s">
        <v>102</v>
      </c>
      <c r="C8" s="13" t="s">
        <v>103</v>
      </c>
      <c r="D8" s="14" t="s">
        <v>104</v>
      </c>
      <c r="E8" s="14" t="s">
        <v>92</v>
      </c>
      <c r="F8" s="15" t="str">
        <f>IF($G8="","Nincs VKR kiválasztva!",INDEX([1]Osszesito!$C$4:$C$107,MATCH($G8,[1]Osszesito!$D$4:$D$107,0)))</f>
        <v>21-21713-1-005-00-06</v>
      </c>
      <c r="G8" s="13" t="s">
        <v>85</v>
      </c>
      <c r="H8" s="15" t="str">
        <f>IF($D8="","",CONCATENATE($AZ8,"_",COUNTA($D$3:$D8),"_BSZV_2026"))</f>
        <v>4081_6_BSZV_2026</v>
      </c>
      <c r="I8" s="15" t="str">
        <f>IF($G8="","Nincs VKR kiválasztva!",INDEX([1]Osszesito!$G$4:$G$107,MATCH($F8,[1]Osszesito!$C$4:$C$107,0)))</f>
        <v>Sülysáp Város Önkormányzata, Kóka Község Önkormányzata, Mende Község Önkormányzata, Tápiószecső Nagyközség Önkormányzata, Úri Község Önkormányzata</v>
      </c>
      <c r="J8" s="15" t="str">
        <f>IF($G8="","Nincs VKR kiválasztva!",INDEX([1]Osszesito!$F$4:$F$107,MATCH($F8,[1]Osszesito!$C$4:$C$107,0)))</f>
        <v>Sülysáp, Kóka, Mende, Tápiószecső, Úri</v>
      </c>
      <c r="K8" s="16">
        <v>250000</v>
      </c>
      <c r="L8" s="12">
        <v>2028</v>
      </c>
      <c r="M8" s="12">
        <v>2028</v>
      </c>
      <c r="N8" s="17">
        <v>0</v>
      </c>
      <c r="O8" s="18">
        <v>250000</v>
      </c>
      <c r="P8" s="18">
        <v>0</v>
      </c>
      <c r="Q8" s="18" t="s">
        <v>86</v>
      </c>
      <c r="S8" s="18">
        <v>0</v>
      </c>
      <c r="T8" s="18">
        <v>0</v>
      </c>
      <c r="U8" s="18">
        <v>0</v>
      </c>
      <c r="V8" s="18">
        <v>0</v>
      </c>
      <c r="W8" s="18">
        <v>0</v>
      </c>
      <c r="X8" s="18">
        <v>0</v>
      </c>
      <c r="Y8" s="18">
        <v>0</v>
      </c>
      <c r="Z8" s="18">
        <v>0</v>
      </c>
      <c r="AA8" s="18">
        <v>0</v>
      </c>
      <c r="AB8" s="18">
        <v>0</v>
      </c>
      <c r="AC8" s="18">
        <v>0</v>
      </c>
      <c r="AD8" s="16">
        <f t="shared" si="1"/>
        <v>0</v>
      </c>
      <c r="AE8" s="19" t="str">
        <f t="shared" si="2"/>
        <v>Nem rövidtávú a feladat.</v>
      </c>
      <c r="AG8" s="18">
        <v>0</v>
      </c>
      <c r="AH8" s="18">
        <v>0</v>
      </c>
      <c r="AI8" s="18">
        <v>0</v>
      </c>
      <c r="AJ8" s="18">
        <v>0</v>
      </c>
      <c r="AK8" s="18">
        <v>0</v>
      </c>
      <c r="AL8" s="18">
        <v>0</v>
      </c>
      <c r="AM8" s="18">
        <v>0</v>
      </c>
      <c r="AN8" s="18">
        <v>0</v>
      </c>
      <c r="AO8" s="18">
        <v>0</v>
      </c>
      <c r="AP8" s="18">
        <v>0</v>
      </c>
      <c r="AQ8" s="18">
        <v>0</v>
      </c>
      <c r="AR8" s="16">
        <f t="shared" si="3"/>
        <v>0</v>
      </c>
      <c r="AS8" s="13" t="s">
        <v>87</v>
      </c>
      <c r="AT8" s="19" t="str">
        <f t="shared" si="4"/>
        <v>Forráshiányos a feladat!</v>
      </c>
      <c r="AV8" s="14"/>
      <c r="AW8" s="14"/>
      <c r="AX8" s="15"/>
      <c r="AZ8" s="20">
        <f>IF($D8="","",INDEX([1]Osszesito!$E:$E,MATCH($F8,[1]Osszesito!$C:$C,0)))</f>
        <v>4081</v>
      </c>
      <c r="BA8" s="20">
        <f t="shared" si="5"/>
        <v>0</v>
      </c>
      <c r="BB8" s="21">
        <f t="shared" si="6"/>
        <v>1</v>
      </c>
      <c r="BC8" s="21" t="str">
        <f t="shared" si="7"/>
        <v>H</v>
      </c>
      <c r="BD8" s="21">
        <f t="shared" si="8"/>
        <v>0</v>
      </c>
      <c r="BE8" s="21">
        <f t="shared" si="9"/>
        <v>0</v>
      </c>
      <c r="BF8" s="21">
        <f t="shared" si="10"/>
        <v>0</v>
      </c>
      <c r="BG8" s="20" t="str">
        <f t="shared" si="11"/>
        <v>Nem rövidtávú a feladat.</v>
      </c>
      <c r="BH8" s="21">
        <f t="shared" si="12"/>
        <v>1</v>
      </c>
      <c r="BI8" s="21">
        <f t="shared" si="13"/>
        <v>1</v>
      </c>
      <c r="BJ8" s="21">
        <f t="shared" si="14"/>
        <v>1</v>
      </c>
      <c r="BK8" s="21">
        <f t="shared" si="15"/>
        <v>1</v>
      </c>
      <c r="BL8" s="21">
        <f t="shared" si="16"/>
        <v>1</v>
      </c>
      <c r="BM8" s="22" t="str">
        <f t="shared" si="17"/>
        <v>Forráshiányos a feladat!</v>
      </c>
      <c r="BN8" s="21">
        <f t="shared" si="18"/>
        <v>0</v>
      </c>
      <c r="BO8" s="21">
        <f t="shared" si="19"/>
        <v>1</v>
      </c>
      <c r="BP8" s="21">
        <f t="shared" si="20"/>
        <v>0</v>
      </c>
      <c r="BQ8" s="21">
        <f t="shared" si="21"/>
        <v>0</v>
      </c>
      <c r="BR8" s="21">
        <f t="shared" si="22"/>
        <v>0</v>
      </c>
      <c r="BS8" s="20">
        <f t="shared" si="23"/>
        <v>0</v>
      </c>
      <c r="BT8" s="21">
        <f t="shared" si="24"/>
        <v>0</v>
      </c>
      <c r="BU8" s="21">
        <f t="shared" si="25"/>
        <v>0</v>
      </c>
      <c r="BV8" s="21">
        <f t="shared" si="26"/>
        <v>1</v>
      </c>
      <c r="BW8" s="21">
        <f t="shared" si="27"/>
        <v>1</v>
      </c>
      <c r="BX8" s="21">
        <f t="shared" si="28"/>
        <v>1</v>
      </c>
      <c r="BY8" s="21">
        <f t="shared" si="29"/>
        <v>1</v>
      </c>
      <c r="BZ8" s="21">
        <f t="shared" si="30"/>
        <v>1</v>
      </c>
      <c r="CA8" s="21">
        <f t="shared" si="31"/>
        <v>1</v>
      </c>
      <c r="CB8" s="21">
        <f t="shared" si="32"/>
        <v>1</v>
      </c>
      <c r="CC8" s="21">
        <f t="shared" si="33"/>
        <v>1</v>
      </c>
      <c r="CD8" s="21">
        <f t="shared" si="34"/>
        <v>1</v>
      </c>
      <c r="CE8" s="21">
        <f t="shared" si="35"/>
        <v>1</v>
      </c>
      <c r="CF8" s="23" t="str">
        <f t="shared" si="36"/>
        <v>?</v>
      </c>
      <c r="CG8" s="22" t="str">
        <f t="shared" si="37"/>
        <v>Kitöltés rendben!</v>
      </c>
      <c r="CH8" s="21">
        <f t="shared" si="38"/>
        <v>1</v>
      </c>
      <c r="CI8" s="21">
        <f t="shared" si="39"/>
        <v>0</v>
      </c>
      <c r="CJ8" s="21">
        <f t="shared" si="40"/>
        <v>1</v>
      </c>
    </row>
    <row r="9" spans="1:88" ht="330" x14ac:dyDescent="0.25">
      <c r="A9" s="11" t="str">
        <f t="shared" si="0"/>
        <v>Kitöltés rendben!</v>
      </c>
      <c r="B9" s="12" t="s">
        <v>105</v>
      </c>
      <c r="C9" s="13" t="s">
        <v>106</v>
      </c>
      <c r="D9" s="14" t="s">
        <v>107</v>
      </c>
      <c r="E9" s="14" t="s">
        <v>92</v>
      </c>
      <c r="F9" s="15" t="str">
        <f>IF($G9="","Nincs VKR kiválasztva!",INDEX([1]Osszesito!$C$4:$C$107,MATCH($G9,[1]Osszesito!$D$4:$D$107,0)))</f>
        <v>21-21713-1-005-00-06</v>
      </c>
      <c r="G9" s="13" t="s">
        <v>85</v>
      </c>
      <c r="H9" s="15" t="str">
        <f>IF($D9="","",CONCATENATE($AZ9,"_",COUNTA($D$3:$D9),"_BSZV_2026"))</f>
        <v>4081_7_BSZV_2026</v>
      </c>
      <c r="I9" s="15" t="str">
        <f>IF($G9="","Nincs VKR kiválasztva!",INDEX([1]Osszesito!$G$4:$G$107,MATCH($F9,[1]Osszesito!$C$4:$C$107,0)))</f>
        <v>Sülysáp Város Önkormányzata, Kóka Község Önkormányzata, Mende Község Önkormányzata, Tápiószecső Nagyközség Önkormányzata, Úri Község Önkormányzata</v>
      </c>
      <c r="J9" s="15" t="str">
        <f>IF($G9="","Nincs VKR kiválasztva!",INDEX([1]Osszesito!$F$4:$F$107,MATCH($F9,[1]Osszesito!$C$4:$C$107,0)))</f>
        <v>Sülysáp, Kóka, Mende, Tápiószecső, Úri</v>
      </c>
      <c r="K9" s="16">
        <v>50000</v>
      </c>
      <c r="L9" s="12">
        <v>2028</v>
      </c>
      <c r="M9" s="12">
        <v>2028</v>
      </c>
      <c r="N9" s="17">
        <v>0</v>
      </c>
      <c r="O9" s="18">
        <v>50000</v>
      </c>
      <c r="P9" s="18">
        <v>0</v>
      </c>
      <c r="Q9" s="18" t="s">
        <v>86</v>
      </c>
      <c r="S9" s="18">
        <v>0</v>
      </c>
      <c r="T9" s="18">
        <v>0</v>
      </c>
      <c r="U9" s="18">
        <v>0</v>
      </c>
      <c r="V9" s="18">
        <v>0</v>
      </c>
      <c r="W9" s="18">
        <v>0</v>
      </c>
      <c r="X9" s="18">
        <v>0</v>
      </c>
      <c r="Y9" s="18">
        <v>0</v>
      </c>
      <c r="Z9" s="18">
        <v>0</v>
      </c>
      <c r="AA9" s="18">
        <v>0</v>
      </c>
      <c r="AB9" s="18">
        <v>0</v>
      </c>
      <c r="AC9" s="18">
        <v>0</v>
      </c>
      <c r="AD9" s="16">
        <f t="shared" si="1"/>
        <v>0</v>
      </c>
      <c r="AE9" s="19" t="str">
        <f t="shared" si="2"/>
        <v>Nem rövidtávú a feladat.</v>
      </c>
      <c r="AG9" s="18">
        <v>0</v>
      </c>
      <c r="AH9" s="18">
        <v>0</v>
      </c>
      <c r="AI9" s="18">
        <v>0</v>
      </c>
      <c r="AJ9" s="18">
        <v>0</v>
      </c>
      <c r="AK9" s="18">
        <v>0</v>
      </c>
      <c r="AL9" s="18">
        <v>0</v>
      </c>
      <c r="AM9" s="18">
        <v>0</v>
      </c>
      <c r="AN9" s="18">
        <v>0</v>
      </c>
      <c r="AO9" s="18">
        <v>0</v>
      </c>
      <c r="AP9" s="18">
        <v>0</v>
      </c>
      <c r="AQ9" s="18">
        <v>0</v>
      </c>
      <c r="AR9" s="16">
        <f t="shared" si="3"/>
        <v>0</v>
      </c>
      <c r="AS9" s="13" t="s">
        <v>87</v>
      </c>
      <c r="AT9" s="19" t="str">
        <f t="shared" si="4"/>
        <v>Forráshiányos a feladat!</v>
      </c>
      <c r="AV9" s="14"/>
      <c r="AW9" s="14"/>
      <c r="AX9" s="15"/>
      <c r="AZ9" s="20">
        <f>IF($D9="","",INDEX([1]Osszesito!$E:$E,MATCH($F9,[1]Osszesito!$C:$C,0)))</f>
        <v>4081</v>
      </c>
      <c r="BA9" s="20">
        <f t="shared" si="5"/>
        <v>0</v>
      </c>
      <c r="BB9" s="21">
        <f t="shared" si="6"/>
        <v>1</v>
      </c>
      <c r="BC9" s="21" t="str">
        <f t="shared" si="7"/>
        <v>H</v>
      </c>
      <c r="BD9" s="21">
        <f t="shared" si="8"/>
        <v>0</v>
      </c>
      <c r="BE9" s="21">
        <f t="shared" si="9"/>
        <v>0</v>
      </c>
      <c r="BF9" s="21">
        <f t="shared" si="10"/>
        <v>0</v>
      </c>
      <c r="BG9" s="20" t="str">
        <f t="shared" si="11"/>
        <v>Nem rövidtávú a feladat.</v>
      </c>
      <c r="BH9" s="21">
        <f t="shared" si="12"/>
        <v>1</v>
      </c>
      <c r="BI9" s="21">
        <f t="shared" si="13"/>
        <v>1</v>
      </c>
      <c r="BJ9" s="21">
        <f t="shared" si="14"/>
        <v>1</v>
      </c>
      <c r="BK9" s="21">
        <f t="shared" si="15"/>
        <v>1</v>
      </c>
      <c r="BL9" s="21">
        <f t="shared" si="16"/>
        <v>1</v>
      </c>
      <c r="BM9" s="22" t="str">
        <f t="shared" si="17"/>
        <v>Forráshiányos a feladat!</v>
      </c>
      <c r="BN9" s="21">
        <f t="shared" si="18"/>
        <v>0</v>
      </c>
      <c r="BO9" s="21">
        <f t="shared" si="19"/>
        <v>1</v>
      </c>
      <c r="BP9" s="21">
        <f t="shared" si="20"/>
        <v>0</v>
      </c>
      <c r="BQ9" s="21">
        <f t="shared" si="21"/>
        <v>0</v>
      </c>
      <c r="BR9" s="21">
        <f t="shared" si="22"/>
        <v>0</v>
      </c>
      <c r="BS9" s="20">
        <f t="shared" si="23"/>
        <v>0</v>
      </c>
      <c r="BT9" s="21">
        <f t="shared" si="24"/>
        <v>0</v>
      </c>
      <c r="BU9" s="21">
        <f t="shared" si="25"/>
        <v>0</v>
      </c>
      <c r="BV9" s="21">
        <f t="shared" si="26"/>
        <v>1</v>
      </c>
      <c r="BW9" s="21">
        <f t="shared" si="27"/>
        <v>1</v>
      </c>
      <c r="BX9" s="21">
        <f t="shared" si="28"/>
        <v>1</v>
      </c>
      <c r="BY9" s="21">
        <f t="shared" si="29"/>
        <v>1</v>
      </c>
      <c r="BZ9" s="21">
        <f t="shared" si="30"/>
        <v>1</v>
      </c>
      <c r="CA9" s="21">
        <f t="shared" si="31"/>
        <v>1</v>
      </c>
      <c r="CB9" s="21">
        <f t="shared" si="32"/>
        <v>1</v>
      </c>
      <c r="CC9" s="21">
        <f t="shared" si="33"/>
        <v>1</v>
      </c>
      <c r="CD9" s="21">
        <f t="shared" si="34"/>
        <v>1</v>
      </c>
      <c r="CE9" s="21">
        <f t="shared" si="35"/>
        <v>1</v>
      </c>
      <c r="CF9" s="23" t="str">
        <f t="shared" si="36"/>
        <v>?</v>
      </c>
      <c r="CG9" s="22" t="str">
        <f t="shared" si="37"/>
        <v>Kitöltés rendben!</v>
      </c>
      <c r="CH9" s="21">
        <f t="shared" si="38"/>
        <v>1</v>
      </c>
      <c r="CI9" s="21">
        <f t="shared" si="39"/>
        <v>0</v>
      </c>
      <c r="CJ9" s="21">
        <f t="shared" si="40"/>
        <v>1</v>
      </c>
    </row>
    <row r="10" spans="1:88" ht="330" x14ac:dyDescent="0.25">
      <c r="A10" s="11" t="str">
        <f t="shared" si="0"/>
        <v>Kitöltés rendben!</v>
      </c>
      <c r="B10" s="12" t="s">
        <v>108</v>
      </c>
      <c r="C10" s="13" t="s">
        <v>109</v>
      </c>
      <c r="D10" s="14" t="s">
        <v>110</v>
      </c>
      <c r="E10" s="14" t="s">
        <v>92</v>
      </c>
      <c r="F10" s="15" t="str">
        <f>IF($G10="","Nincs VKR kiválasztva!",INDEX([1]Osszesito!$C$4:$C$107,MATCH($G10,[1]Osszesito!$D$4:$D$107,0)))</f>
        <v>21-21713-1-005-00-06</v>
      </c>
      <c r="G10" s="13" t="s">
        <v>85</v>
      </c>
      <c r="H10" s="15" t="str">
        <f>IF($D10="","",CONCATENATE($AZ10,"_",COUNTA($D$3:$D10),"_BSZV_2026"))</f>
        <v>4081_8_BSZV_2026</v>
      </c>
      <c r="I10" s="15" t="str">
        <f>IF($G10="","Nincs VKR kiválasztva!",INDEX([1]Osszesito!$G$4:$G$107,MATCH($F10,[1]Osszesito!$C$4:$C$107,0)))</f>
        <v>Sülysáp Város Önkormányzata, Kóka Község Önkormányzata, Mende Község Önkormányzata, Tápiószecső Nagyközség Önkormányzata, Úri Község Önkormányzata</v>
      </c>
      <c r="J10" s="15" t="str">
        <f>IF($G10="","Nincs VKR kiválasztva!",INDEX([1]Osszesito!$F$4:$F$107,MATCH($F10,[1]Osszesito!$C$4:$C$107,0)))</f>
        <v>Sülysáp, Kóka, Mende, Tápiószecső, Úri</v>
      </c>
      <c r="K10" s="16">
        <v>5000</v>
      </c>
      <c r="L10" s="12">
        <v>2028</v>
      </c>
      <c r="M10" s="12">
        <v>2028</v>
      </c>
      <c r="N10" s="17">
        <v>0</v>
      </c>
      <c r="O10" s="18">
        <v>5000</v>
      </c>
      <c r="P10" s="18">
        <v>0</v>
      </c>
      <c r="Q10" s="18" t="s">
        <v>86</v>
      </c>
      <c r="S10" s="18">
        <v>0</v>
      </c>
      <c r="T10" s="18">
        <v>0</v>
      </c>
      <c r="U10" s="18">
        <v>0</v>
      </c>
      <c r="V10" s="18">
        <v>0</v>
      </c>
      <c r="W10" s="18">
        <v>0</v>
      </c>
      <c r="X10" s="18">
        <v>0</v>
      </c>
      <c r="Y10" s="18">
        <v>0</v>
      </c>
      <c r="Z10" s="18">
        <v>0</v>
      </c>
      <c r="AA10" s="18">
        <v>0</v>
      </c>
      <c r="AB10" s="18">
        <v>0</v>
      </c>
      <c r="AC10" s="18">
        <v>0</v>
      </c>
      <c r="AD10" s="16">
        <f t="shared" si="1"/>
        <v>0</v>
      </c>
      <c r="AE10" s="19" t="str">
        <f t="shared" si="2"/>
        <v>Nem rövidtávú a feladat.</v>
      </c>
      <c r="AG10" s="18">
        <v>0</v>
      </c>
      <c r="AH10" s="18">
        <v>0</v>
      </c>
      <c r="AI10" s="18">
        <v>0</v>
      </c>
      <c r="AJ10" s="18">
        <v>0</v>
      </c>
      <c r="AK10" s="18">
        <v>0</v>
      </c>
      <c r="AL10" s="18">
        <v>0</v>
      </c>
      <c r="AM10" s="18">
        <v>0</v>
      </c>
      <c r="AN10" s="18">
        <v>0</v>
      </c>
      <c r="AO10" s="18">
        <v>0</v>
      </c>
      <c r="AP10" s="18">
        <v>0</v>
      </c>
      <c r="AQ10" s="18">
        <v>0</v>
      </c>
      <c r="AR10" s="16">
        <f t="shared" si="3"/>
        <v>0</v>
      </c>
      <c r="AS10" s="13" t="s">
        <v>87</v>
      </c>
      <c r="AT10" s="19" t="str">
        <f t="shared" si="4"/>
        <v>Forráshiányos a feladat!</v>
      </c>
      <c r="AV10" s="14"/>
      <c r="AW10" s="14"/>
      <c r="AX10" s="15"/>
      <c r="AZ10" s="20">
        <f>IF($D10="","",INDEX([1]Osszesito!$E:$E,MATCH($F10,[1]Osszesito!$C:$C,0)))</f>
        <v>4081</v>
      </c>
      <c r="BA10" s="20">
        <f t="shared" si="5"/>
        <v>0</v>
      </c>
      <c r="BB10" s="21">
        <f t="shared" si="6"/>
        <v>1</v>
      </c>
      <c r="BC10" s="21" t="str">
        <f t="shared" si="7"/>
        <v>H</v>
      </c>
      <c r="BD10" s="21">
        <f t="shared" si="8"/>
        <v>0</v>
      </c>
      <c r="BE10" s="21">
        <f t="shared" si="9"/>
        <v>0</v>
      </c>
      <c r="BF10" s="21">
        <f t="shared" si="10"/>
        <v>0</v>
      </c>
      <c r="BG10" s="20" t="str">
        <f t="shared" si="11"/>
        <v>Nem rövidtávú a feladat.</v>
      </c>
      <c r="BH10" s="21">
        <f t="shared" si="12"/>
        <v>1</v>
      </c>
      <c r="BI10" s="21">
        <f t="shared" si="13"/>
        <v>1</v>
      </c>
      <c r="BJ10" s="21">
        <f t="shared" si="14"/>
        <v>1</v>
      </c>
      <c r="BK10" s="21">
        <f t="shared" si="15"/>
        <v>1</v>
      </c>
      <c r="BL10" s="21">
        <f t="shared" si="16"/>
        <v>1</v>
      </c>
      <c r="BM10" s="22" t="str">
        <f t="shared" si="17"/>
        <v>Forráshiányos a feladat!</v>
      </c>
      <c r="BN10" s="21">
        <f t="shared" si="18"/>
        <v>0</v>
      </c>
      <c r="BO10" s="21">
        <f t="shared" si="19"/>
        <v>1</v>
      </c>
      <c r="BP10" s="21">
        <f t="shared" si="20"/>
        <v>0</v>
      </c>
      <c r="BQ10" s="21">
        <f t="shared" si="21"/>
        <v>0</v>
      </c>
      <c r="BR10" s="21">
        <f t="shared" si="22"/>
        <v>0</v>
      </c>
      <c r="BS10" s="20">
        <f t="shared" si="23"/>
        <v>0</v>
      </c>
      <c r="BT10" s="21">
        <f t="shared" si="24"/>
        <v>0</v>
      </c>
      <c r="BU10" s="21">
        <f t="shared" si="25"/>
        <v>0</v>
      </c>
      <c r="BV10" s="21">
        <f t="shared" si="26"/>
        <v>1</v>
      </c>
      <c r="BW10" s="21">
        <f t="shared" si="27"/>
        <v>1</v>
      </c>
      <c r="BX10" s="21">
        <f t="shared" si="28"/>
        <v>1</v>
      </c>
      <c r="BY10" s="21">
        <f t="shared" si="29"/>
        <v>1</v>
      </c>
      <c r="BZ10" s="21">
        <f t="shared" si="30"/>
        <v>1</v>
      </c>
      <c r="CA10" s="21">
        <f t="shared" si="31"/>
        <v>1</v>
      </c>
      <c r="CB10" s="21">
        <f t="shared" si="32"/>
        <v>1</v>
      </c>
      <c r="CC10" s="21">
        <f t="shared" si="33"/>
        <v>1</v>
      </c>
      <c r="CD10" s="21">
        <f t="shared" si="34"/>
        <v>1</v>
      </c>
      <c r="CE10" s="21">
        <f t="shared" si="35"/>
        <v>1</v>
      </c>
      <c r="CF10" s="23" t="str">
        <f t="shared" si="36"/>
        <v>?</v>
      </c>
      <c r="CG10" s="22" t="str">
        <f t="shared" si="37"/>
        <v>Kitöltés rendben!</v>
      </c>
      <c r="CH10" s="21">
        <f t="shared" si="38"/>
        <v>1</v>
      </c>
      <c r="CI10" s="21">
        <f t="shared" si="39"/>
        <v>0</v>
      </c>
      <c r="CJ10" s="21">
        <f t="shared" si="40"/>
        <v>1</v>
      </c>
    </row>
    <row r="11" spans="1:88" ht="330" x14ac:dyDescent="0.25">
      <c r="A11" s="11" t="str">
        <f t="shared" si="0"/>
        <v>Kitöltés rendben!</v>
      </c>
      <c r="B11" s="12" t="s">
        <v>111</v>
      </c>
      <c r="C11" s="13" t="s">
        <v>112</v>
      </c>
      <c r="D11" s="14" t="s">
        <v>113</v>
      </c>
      <c r="E11" s="14" t="s">
        <v>92</v>
      </c>
      <c r="F11" s="15" t="str">
        <f>IF($G11="","Nincs VKR kiválasztva!",INDEX([1]Osszesito!$C$4:$C$107,MATCH($G11,[1]Osszesito!$D$4:$D$107,0)))</f>
        <v>21-21713-1-005-00-06</v>
      </c>
      <c r="G11" s="13" t="s">
        <v>85</v>
      </c>
      <c r="H11" s="15" t="str">
        <f>IF($D11="","",CONCATENATE($AZ11,"_",COUNTA($D$3:$D11),"_BSZV_2026"))</f>
        <v>4081_9_BSZV_2026</v>
      </c>
      <c r="I11" s="15" t="str">
        <f>IF($G11="","Nincs VKR kiválasztva!",INDEX([1]Osszesito!$G$4:$G$107,MATCH($F11,[1]Osszesito!$C$4:$C$107,0)))</f>
        <v>Sülysáp Város Önkormányzata, Kóka Község Önkormányzata, Mende Község Önkormányzata, Tápiószecső Nagyközség Önkormányzata, Úri Község Önkormányzata</v>
      </c>
      <c r="J11" s="15" t="str">
        <f>IF($G11="","Nincs VKR kiválasztva!",INDEX([1]Osszesito!$F$4:$F$107,MATCH($F11,[1]Osszesito!$C$4:$C$107,0)))</f>
        <v>Sülysáp, Kóka, Mende, Tápiószecső, Úri</v>
      </c>
      <c r="K11" s="16">
        <v>100000</v>
      </c>
      <c r="L11" s="12">
        <v>2028</v>
      </c>
      <c r="M11" s="12">
        <v>2028</v>
      </c>
      <c r="N11" s="17">
        <v>0</v>
      </c>
      <c r="O11" s="18">
        <v>100000</v>
      </c>
      <c r="P11" s="18">
        <v>0</v>
      </c>
      <c r="Q11" s="18" t="s">
        <v>86</v>
      </c>
      <c r="S11" s="18">
        <v>0</v>
      </c>
      <c r="T11" s="18">
        <v>0</v>
      </c>
      <c r="U11" s="18">
        <v>0</v>
      </c>
      <c r="V11" s="18">
        <v>0</v>
      </c>
      <c r="W11" s="18">
        <v>0</v>
      </c>
      <c r="X11" s="18">
        <v>0</v>
      </c>
      <c r="Y11" s="18">
        <v>0</v>
      </c>
      <c r="Z11" s="18">
        <v>0</v>
      </c>
      <c r="AA11" s="18">
        <v>0</v>
      </c>
      <c r="AB11" s="18">
        <v>0</v>
      </c>
      <c r="AC11" s="18">
        <v>0</v>
      </c>
      <c r="AD11" s="16">
        <f t="shared" si="1"/>
        <v>0</v>
      </c>
      <c r="AE11" s="19" t="str">
        <f t="shared" si="2"/>
        <v>Nem rövidtávú a feladat.</v>
      </c>
      <c r="AG11" s="18">
        <v>0</v>
      </c>
      <c r="AH11" s="18">
        <v>0</v>
      </c>
      <c r="AI11" s="18">
        <v>0</v>
      </c>
      <c r="AJ11" s="18">
        <v>0</v>
      </c>
      <c r="AK11" s="18">
        <v>0</v>
      </c>
      <c r="AL11" s="18">
        <v>0</v>
      </c>
      <c r="AM11" s="18">
        <v>0</v>
      </c>
      <c r="AN11" s="18">
        <v>0</v>
      </c>
      <c r="AO11" s="18">
        <v>0</v>
      </c>
      <c r="AP11" s="18">
        <v>0</v>
      </c>
      <c r="AQ11" s="18">
        <v>0</v>
      </c>
      <c r="AR11" s="16">
        <f t="shared" si="3"/>
        <v>0</v>
      </c>
      <c r="AS11" s="13" t="s">
        <v>87</v>
      </c>
      <c r="AT11" s="19" t="str">
        <f t="shared" si="4"/>
        <v>Forráshiányos a feladat!</v>
      </c>
      <c r="AV11" s="14"/>
      <c r="AW11" s="14"/>
      <c r="AX11" s="15"/>
      <c r="AZ11" s="20">
        <f>IF($D11="","",INDEX([1]Osszesito!$E:$E,MATCH($F11,[1]Osszesito!$C:$C,0)))</f>
        <v>4081</v>
      </c>
      <c r="BA11" s="20">
        <f t="shared" si="5"/>
        <v>0</v>
      </c>
      <c r="BB11" s="21">
        <f t="shared" si="6"/>
        <v>1</v>
      </c>
      <c r="BC11" s="21" t="str">
        <f t="shared" si="7"/>
        <v>H</v>
      </c>
      <c r="BD11" s="21">
        <f t="shared" si="8"/>
        <v>0</v>
      </c>
      <c r="BE11" s="21">
        <f t="shared" si="9"/>
        <v>0</v>
      </c>
      <c r="BF11" s="21">
        <f t="shared" si="10"/>
        <v>0</v>
      </c>
      <c r="BG11" s="20" t="str">
        <f t="shared" si="11"/>
        <v>Nem rövidtávú a feladat.</v>
      </c>
      <c r="BH11" s="21">
        <f t="shared" si="12"/>
        <v>1</v>
      </c>
      <c r="BI11" s="21">
        <f t="shared" si="13"/>
        <v>1</v>
      </c>
      <c r="BJ11" s="21">
        <f t="shared" si="14"/>
        <v>1</v>
      </c>
      <c r="BK11" s="21">
        <f t="shared" si="15"/>
        <v>1</v>
      </c>
      <c r="BL11" s="21">
        <f t="shared" si="16"/>
        <v>1</v>
      </c>
      <c r="BM11" s="22" t="str">
        <f t="shared" si="17"/>
        <v>Forráshiányos a feladat!</v>
      </c>
      <c r="BN11" s="21">
        <f t="shared" si="18"/>
        <v>0</v>
      </c>
      <c r="BO11" s="21">
        <f t="shared" si="19"/>
        <v>1</v>
      </c>
      <c r="BP11" s="21">
        <f t="shared" si="20"/>
        <v>0</v>
      </c>
      <c r="BQ11" s="21">
        <f t="shared" si="21"/>
        <v>0</v>
      </c>
      <c r="BR11" s="21">
        <f t="shared" si="22"/>
        <v>0</v>
      </c>
      <c r="BS11" s="20">
        <f t="shared" si="23"/>
        <v>0</v>
      </c>
      <c r="BT11" s="21">
        <f t="shared" si="24"/>
        <v>0</v>
      </c>
      <c r="BU11" s="21">
        <f t="shared" si="25"/>
        <v>0</v>
      </c>
      <c r="BV11" s="21">
        <f t="shared" si="26"/>
        <v>1</v>
      </c>
      <c r="BW11" s="21">
        <f t="shared" si="27"/>
        <v>1</v>
      </c>
      <c r="BX11" s="21">
        <f t="shared" si="28"/>
        <v>1</v>
      </c>
      <c r="BY11" s="21">
        <f t="shared" si="29"/>
        <v>1</v>
      </c>
      <c r="BZ11" s="21">
        <f t="shared" si="30"/>
        <v>1</v>
      </c>
      <c r="CA11" s="21">
        <f t="shared" si="31"/>
        <v>1</v>
      </c>
      <c r="CB11" s="21">
        <f t="shared" si="32"/>
        <v>1</v>
      </c>
      <c r="CC11" s="21">
        <f t="shared" si="33"/>
        <v>1</v>
      </c>
      <c r="CD11" s="21">
        <f t="shared" si="34"/>
        <v>1</v>
      </c>
      <c r="CE11" s="21">
        <f t="shared" si="35"/>
        <v>1</v>
      </c>
      <c r="CF11" s="23" t="str">
        <f t="shared" si="36"/>
        <v>?</v>
      </c>
      <c r="CG11" s="22" t="str">
        <f t="shared" si="37"/>
        <v>Kitöltés rendben!</v>
      </c>
      <c r="CH11" s="21">
        <f t="shared" si="38"/>
        <v>1</v>
      </c>
      <c r="CI11" s="21">
        <f t="shared" si="39"/>
        <v>0</v>
      </c>
      <c r="CJ11" s="21">
        <f t="shared" si="40"/>
        <v>1</v>
      </c>
    </row>
    <row r="12" spans="1:88" ht="330" x14ac:dyDescent="0.25">
      <c r="A12" s="11" t="str">
        <f t="shared" si="0"/>
        <v>Kitöltés rendben!</v>
      </c>
      <c r="B12" s="12" t="s">
        <v>114</v>
      </c>
      <c r="C12" s="13" t="s">
        <v>94</v>
      </c>
      <c r="D12" s="14" t="s">
        <v>115</v>
      </c>
      <c r="E12" s="14" t="s">
        <v>92</v>
      </c>
      <c r="F12" s="15" t="str">
        <f>IF($G12="","Nincs VKR kiválasztva!",INDEX([1]Osszesito!$C$4:$C$107,MATCH($G12,[1]Osszesito!$D$4:$D$107,0)))</f>
        <v>21-21713-1-005-00-06</v>
      </c>
      <c r="G12" s="13" t="s">
        <v>85</v>
      </c>
      <c r="H12" s="15" t="str">
        <f>IF($D12="","",CONCATENATE($AZ12,"_",COUNTA($D$3:$D12),"_BSZV_2026"))</f>
        <v>4081_10_BSZV_2026</v>
      </c>
      <c r="I12" s="15" t="str">
        <f>IF($G12="","Nincs VKR kiválasztva!",INDEX([1]Osszesito!$G$4:$G$107,MATCH($F12,[1]Osszesito!$C$4:$C$107,0)))</f>
        <v>Sülysáp Város Önkormányzata, Kóka Község Önkormányzata, Mende Község Önkormányzata, Tápiószecső Nagyközség Önkormányzata, Úri Község Önkormányzata</v>
      </c>
      <c r="J12" s="15" t="str">
        <f>IF($G12="","Nincs VKR kiválasztva!",INDEX([1]Osszesito!$F$4:$F$107,MATCH($F12,[1]Osszesito!$C$4:$C$107,0)))</f>
        <v>Sülysáp, Kóka, Mende, Tápiószecső, Úri</v>
      </c>
      <c r="K12" s="16">
        <v>200000</v>
      </c>
      <c r="L12" s="12">
        <v>2028</v>
      </c>
      <c r="M12" s="12">
        <v>2028</v>
      </c>
      <c r="N12" s="17">
        <v>0</v>
      </c>
      <c r="O12" s="18">
        <v>200000</v>
      </c>
      <c r="P12" s="18">
        <v>0</v>
      </c>
      <c r="Q12" s="18" t="s">
        <v>86</v>
      </c>
      <c r="S12" s="18">
        <v>0</v>
      </c>
      <c r="T12" s="18">
        <v>0</v>
      </c>
      <c r="U12" s="18">
        <v>0</v>
      </c>
      <c r="V12" s="18">
        <v>0</v>
      </c>
      <c r="W12" s="18">
        <v>0</v>
      </c>
      <c r="X12" s="18">
        <v>0</v>
      </c>
      <c r="Y12" s="18">
        <v>0</v>
      </c>
      <c r="Z12" s="18">
        <v>0</v>
      </c>
      <c r="AA12" s="18">
        <v>0</v>
      </c>
      <c r="AB12" s="18">
        <v>0</v>
      </c>
      <c r="AC12" s="18">
        <v>0</v>
      </c>
      <c r="AD12" s="16">
        <f t="shared" si="1"/>
        <v>0</v>
      </c>
      <c r="AE12" s="19" t="str">
        <f t="shared" si="2"/>
        <v>Nem rövidtávú a feladat.</v>
      </c>
      <c r="AG12" s="18">
        <v>0</v>
      </c>
      <c r="AH12" s="18">
        <v>0</v>
      </c>
      <c r="AI12" s="18">
        <v>0</v>
      </c>
      <c r="AJ12" s="18">
        <v>0</v>
      </c>
      <c r="AK12" s="18">
        <v>0</v>
      </c>
      <c r="AL12" s="18">
        <v>0</v>
      </c>
      <c r="AM12" s="18">
        <v>0</v>
      </c>
      <c r="AN12" s="18">
        <v>0</v>
      </c>
      <c r="AO12" s="18">
        <v>0</v>
      </c>
      <c r="AP12" s="18">
        <v>0</v>
      </c>
      <c r="AQ12" s="18">
        <v>0</v>
      </c>
      <c r="AR12" s="16">
        <f t="shared" si="3"/>
        <v>0</v>
      </c>
      <c r="AS12" s="13" t="s">
        <v>87</v>
      </c>
      <c r="AT12" s="19" t="str">
        <f t="shared" si="4"/>
        <v>Forráshiányos a feladat!</v>
      </c>
      <c r="AV12" s="14"/>
      <c r="AW12" s="14"/>
      <c r="AX12" s="15"/>
      <c r="AZ12" s="20">
        <f>IF($D12="","",INDEX([1]Osszesito!$E:$E,MATCH($F12,[1]Osszesito!$C:$C,0)))</f>
        <v>4081</v>
      </c>
      <c r="BA12" s="20">
        <f t="shared" si="5"/>
        <v>0</v>
      </c>
      <c r="BB12" s="21">
        <f t="shared" si="6"/>
        <v>1</v>
      </c>
      <c r="BC12" s="21" t="str">
        <f t="shared" si="7"/>
        <v>H</v>
      </c>
      <c r="BD12" s="21">
        <f t="shared" si="8"/>
        <v>0</v>
      </c>
      <c r="BE12" s="21">
        <f t="shared" si="9"/>
        <v>0</v>
      </c>
      <c r="BF12" s="21">
        <f t="shared" si="10"/>
        <v>0</v>
      </c>
      <c r="BG12" s="20" t="str">
        <f t="shared" si="11"/>
        <v>Nem rövidtávú a feladat.</v>
      </c>
      <c r="BH12" s="21">
        <f t="shared" si="12"/>
        <v>1</v>
      </c>
      <c r="BI12" s="21">
        <f t="shared" si="13"/>
        <v>1</v>
      </c>
      <c r="BJ12" s="21">
        <f t="shared" si="14"/>
        <v>1</v>
      </c>
      <c r="BK12" s="21">
        <f t="shared" si="15"/>
        <v>1</v>
      </c>
      <c r="BL12" s="21">
        <f t="shared" si="16"/>
        <v>1</v>
      </c>
      <c r="BM12" s="22" t="str">
        <f t="shared" si="17"/>
        <v>Forráshiányos a feladat!</v>
      </c>
      <c r="BN12" s="21">
        <f t="shared" si="18"/>
        <v>0</v>
      </c>
      <c r="BO12" s="21">
        <f t="shared" si="19"/>
        <v>1</v>
      </c>
      <c r="BP12" s="21">
        <f t="shared" si="20"/>
        <v>0</v>
      </c>
      <c r="BQ12" s="21">
        <f t="shared" si="21"/>
        <v>0</v>
      </c>
      <c r="BR12" s="21">
        <f t="shared" si="22"/>
        <v>0</v>
      </c>
      <c r="BS12" s="20">
        <f t="shared" si="23"/>
        <v>0</v>
      </c>
      <c r="BT12" s="21">
        <f t="shared" si="24"/>
        <v>0</v>
      </c>
      <c r="BU12" s="21">
        <f t="shared" si="25"/>
        <v>0</v>
      </c>
      <c r="BV12" s="21">
        <f t="shared" si="26"/>
        <v>1</v>
      </c>
      <c r="BW12" s="21">
        <f t="shared" si="27"/>
        <v>1</v>
      </c>
      <c r="BX12" s="21">
        <f t="shared" si="28"/>
        <v>1</v>
      </c>
      <c r="BY12" s="21">
        <f t="shared" si="29"/>
        <v>1</v>
      </c>
      <c r="BZ12" s="21">
        <f t="shared" si="30"/>
        <v>1</v>
      </c>
      <c r="CA12" s="21">
        <f t="shared" si="31"/>
        <v>1</v>
      </c>
      <c r="CB12" s="21">
        <f t="shared" si="32"/>
        <v>1</v>
      </c>
      <c r="CC12" s="21">
        <f t="shared" si="33"/>
        <v>1</v>
      </c>
      <c r="CD12" s="21">
        <f t="shared" si="34"/>
        <v>1</v>
      </c>
      <c r="CE12" s="21">
        <f t="shared" si="35"/>
        <v>1</v>
      </c>
      <c r="CF12" s="23" t="str">
        <f t="shared" si="36"/>
        <v>?</v>
      </c>
      <c r="CG12" s="22" t="str">
        <f t="shared" si="37"/>
        <v>Kitöltés rendben!</v>
      </c>
      <c r="CH12" s="21">
        <f t="shared" si="38"/>
        <v>1</v>
      </c>
      <c r="CI12" s="21">
        <f t="shared" si="39"/>
        <v>0</v>
      </c>
      <c r="CJ12" s="21">
        <f t="shared" si="40"/>
        <v>1</v>
      </c>
    </row>
    <row r="13" spans="1:88" ht="330" x14ac:dyDescent="0.25">
      <c r="A13" s="11" t="str">
        <f t="shared" si="0"/>
        <v>Kitöltés rendben!</v>
      </c>
      <c r="B13" s="12" t="s">
        <v>116</v>
      </c>
      <c r="C13" s="13" t="s">
        <v>117</v>
      </c>
      <c r="D13" s="14" t="s">
        <v>118</v>
      </c>
      <c r="E13" s="14" t="s">
        <v>92</v>
      </c>
      <c r="F13" s="15" t="str">
        <f>IF($G13="","Nincs VKR kiválasztva!",INDEX([1]Osszesito!$C$4:$C$107,MATCH($G13,[1]Osszesito!$D$4:$D$107,0)))</f>
        <v>21-21713-1-005-00-06</v>
      </c>
      <c r="G13" s="13" t="s">
        <v>85</v>
      </c>
      <c r="H13" s="15" t="str">
        <f>IF($D13="","",CONCATENATE($AZ13,"_",COUNTA($D$3:$D13),"_BSZV_2026"))</f>
        <v>4081_11_BSZV_2026</v>
      </c>
      <c r="I13" s="15" t="str">
        <f>IF($G13="","Nincs VKR kiválasztva!",INDEX([1]Osszesito!$G$4:$G$107,MATCH($F13,[1]Osszesito!$C$4:$C$107,0)))</f>
        <v>Sülysáp Város Önkormányzata, Kóka Község Önkormányzata, Mende Község Önkormányzata, Tápiószecső Nagyközség Önkormányzata, Úri Község Önkormányzata</v>
      </c>
      <c r="J13" s="15" t="str">
        <f>IF($G13="","Nincs VKR kiválasztva!",INDEX([1]Osszesito!$F$4:$F$107,MATCH($F13,[1]Osszesito!$C$4:$C$107,0)))</f>
        <v>Sülysáp, Kóka, Mende, Tápiószecső, Úri</v>
      </c>
      <c r="K13" s="16">
        <v>25000</v>
      </c>
      <c r="L13" s="12">
        <v>2028</v>
      </c>
      <c r="M13" s="12">
        <v>2028</v>
      </c>
      <c r="N13" s="17">
        <v>0</v>
      </c>
      <c r="O13" s="18">
        <v>25000</v>
      </c>
      <c r="P13" s="18">
        <v>0</v>
      </c>
      <c r="Q13" s="18" t="s">
        <v>86</v>
      </c>
      <c r="S13" s="18">
        <v>0</v>
      </c>
      <c r="T13" s="18">
        <v>0</v>
      </c>
      <c r="U13" s="18">
        <v>0</v>
      </c>
      <c r="V13" s="18">
        <v>0</v>
      </c>
      <c r="W13" s="18">
        <v>0</v>
      </c>
      <c r="X13" s="18">
        <v>0</v>
      </c>
      <c r="Y13" s="18">
        <v>0</v>
      </c>
      <c r="Z13" s="18">
        <v>0</v>
      </c>
      <c r="AA13" s="18">
        <v>0</v>
      </c>
      <c r="AB13" s="18">
        <v>0</v>
      </c>
      <c r="AC13" s="18">
        <v>0</v>
      </c>
      <c r="AD13" s="16">
        <f t="shared" si="1"/>
        <v>0</v>
      </c>
      <c r="AE13" s="19" t="str">
        <f t="shared" si="2"/>
        <v>Nem rövidtávú a feladat.</v>
      </c>
      <c r="AG13" s="18">
        <v>0</v>
      </c>
      <c r="AH13" s="18">
        <v>0</v>
      </c>
      <c r="AI13" s="18">
        <v>0</v>
      </c>
      <c r="AJ13" s="18">
        <v>0</v>
      </c>
      <c r="AK13" s="18">
        <v>0</v>
      </c>
      <c r="AL13" s="18">
        <v>0</v>
      </c>
      <c r="AM13" s="18">
        <v>0</v>
      </c>
      <c r="AN13" s="18">
        <v>0</v>
      </c>
      <c r="AO13" s="18">
        <v>0</v>
      </c>
      <c r="AP13" s="18">
        <v>0</v>
      </c>
      <c r="AQ13" s="18">
        <v>0</v>
      </c>
      <c r="AR13" s="16">
        <f t="shared" si="3"/>
        <v>0</v>
      </c>
      <c r="AS13" s="13" t="s">
        <v>87</v>
      </c>
      <c r="AT13" s="19" t="str">
        <f t="shared" si="4"/>
        <v>Forráshiányos a feladat!</v>
      </c>
      <c r="AV13" s="14"/>
      <c r="AW13" s="14"/>
      <c r="AX13" s="15"/>
      <c r="AZ13" s="20">
        <f>IF($D13="","",INDEX([1]Osszesito!$E:$E,MATCH($F13,[1]Osszesito!$C:$C,0)))</f>
        <v>4081</v>
      </c>
      <c r="BA13" s="20">
        <f t="shared" si="5"/>
        <v>0</v>
      </c>
      <c r="BB13" s="21">
        <f t="shared" si="6"/>
        <v>1</v>
      </c>
      <c r="BC13" s="21" t="str">
        <f t="shared" si="7"/>
        <v>H</v>
      </c>
      <c r="BD13" s="21">
        <f t="shared" si="8"/>
        <v>0</v>
      </c>
      <c r="BE13" s="21">
        <f t="shared" si="9"/>
        <v>0</v>
      </c>
      <c r="BF13" s="21">
        <f t="shared" si="10"/>
        <v>0</v>
      </c>
      <c r="BG13" s="20" t="str">
        <f t="shared" si="11"/>
        <v>Nem rövidtávú a feladat.</v>
      </c>
      <c r="BH13" s="21">
        <f t="shared" si="12"/>
        <v>1</v>
      </c>
      <c r="BI13" s="21">
        <f t="shared" si="13"/>
        <v>1</v>
      </c>
      <c r="BJ13" s="21">
        <f t="shared" si="14"/>
        <v>1</v>
      </c>
      <c r="BK13" s="21">
        <f t="shared" si="15"/>
        <v>1</v>
      </c>
      <c r="BL13" s="21">
        <f t="shared" si="16"/>
        <v>1</v>
      </c>
      <c r="BM13" s="22" t="str">
        <f t="shared" si="17"/>
        <v>Forráshiányos a feladat!</v>
      </c>
      <c r="BN13" s="21">
        <f t="shared" si="18"/>
        <v>0</v>
      </c>
      <c r="BO13" s="21">
        <f t="shared" si="19"/>
        <v>1</v>
      </c>
      <c r="BP13" s="21">
        <f t="shared" si="20"/>
        <v>0</v>
      </c>
      <c r="BQ13" s="21">
        <f t="shared" si="21"/>
        <v>0</v>
      </c>
      <c r="BR13" s="21">
        <f t="shared" si="22"/>
        <v>0</v>
      </c>
      <c r="BS13" s="20">
        <f t="shared" si="23"/>
        <v>0</v>
      </c>
      <c r="BT13" s="21">
        <f t="shared" si="24"/>
        <v>0</v>
      </c>
      <c r="BU13" s="21">
        <f t="shared" si="25"/>
        <v>0</v>
      </c>
      <c r="BV13" s="21">
        <f t="shared" si="26"/>
        <v>1</v>
      </c>
      <c r="BW13" s="21">
        <f t="shared" si="27"/>
        <v>1</v>
      </c>
      <c r="BX13" s="21">
        <f t="shared" si="28"/>
        <v>1</v>
      </c>
      <c r="BY13" s="21">
        <f t="shared" si="29"/>
        <v>1</v>
      </c>
      <c r="BZ13" s="21">
        <f t="shared" si="30"/>
        <v>1</v>
      </c>
      <c r="CA13" s="21">
        <f t="shared" si="31"/>
        <v>1</v>
      </c>
      <c r="CB13" s="21">
        <f t="shared" si="32"/>
        <v>1</v>
      </c>
      <c r="CC13" s="21">
        <f t="shared" si="33"/>
        <v>1</v>
      </c>
      <c r="CD13" s="21">
        <f t="shared" si="34"/>
        <v>1</v>
      </c>
      <c r="CE13" s="21">
        <f t="shared" si="35"/>
        <v>1</v>
      </c>
      <c r="CF13" s="23" t="str">
        <f t="shared" si="36"/>
        <v>?</v>
      </c>
      <c r="CG13" s="22" t="str">
        <f t="shared" si="37"/>
        <v>Kitöltés rendben!</v>
      </c>
      <c r="CH13" s="21">
        <f t="shared" si="38"/>
        <v>1</v>
      </c>
      <c r="CI13" s="21">
        <f t="shared" si="39"/>
        <v>0</v>
      </c>
      <c r="CJ13" s="21">
        <f t="shared" si="40"/>
        <v>1</v>
      </c>
    </row>
    <row r="14" spans="1:88" ht="330" x14ac:dyDescent="0.25">
      <c r="A14" s="11" t="str">
        <f t="shared" si="0"/>
        <v>Kitöltés rendben!</v>
      </c>
      <c r="B14" s="12" t="s">
        <v>119</v>
      </c>
      <c r="C14" s="13" t="s">
        <v>100</v>
      </c>
      <c r="D14" s="14" t="s">
        <v>120</v>
      </c>
      <c r="E14" s="14" t="s">
        <v>92</v>
      </c>
      <c r="F14" s="15" t="str">
        <f>IF($G14="","Nincs VKR kiválasztva!",INDEX([1]Osszesito!$C$4:$C$107,MATCH($G14,[1]Osszesito!$D$4:$D$107,0)))</f>
        <v>21-21713-1-005-00-06</v>
      </c>
      <c r="G14" s="13" t="s">
        <v>85</v>
      </c>
      <c r="H14" s="15" t="str">
        <f>IF($D14="","",CONCATENATE($AZ14,"_",COUNTA($D$3:$D14),"_BSZV_2026"))</f>
        <v>4081_12_BSZV_2026</v>
      </c>
      <c r="I14" s="15" t="str">
        <f>IF($G14="","Nincs VKR kiválasztva!",INDEX([1]Osszesito!$G$4:$G$107,MATCH($F14,[1]Osszesito!$C$4:$C$107,0)))</f>
        <v>Sülysáp Város Önkormányzata, Kóka Község Önkormányzata, Mende Község Önkormányzata, Tápiószecső Nagyközség Önkormányzata, Úri Község Önkormányzata</v>
      </c>
      <c r="J14" s="15" t="str">
        <f>IF($G14="","Nincs VKR kiválasztva!",INDEX([1]Osszesito!$F$4:$F$107,MATCH($F14,[1]Osszesito!$C$4:$C$107,0)))</f>
        <v>Sülysáp, Kóka, Mende, Tápiószecső, Úri</v>
      </c>
      <c r="K14" s="16">
        <v>10000</v>
      </c>
      <c r="L14" s="12">
        <v>2028</v>
      </c>
      <c r="M14" s="12">
        <v>2028</v>
      </c>
      <c r="N14" s="17">
        <v>0</v>
      </c>
      <c r="O14" s="18">
        <v>10000</v>
      </c>
      <c r="P14" s="18">
        <v>0</v>
      </c>
      <c r="Q14" s="18" t="s">
        <v>86</v>
      </c>
      <c r="S14" s="18">
        <v>0</v>
      </c>
      <c r="T14" s="18">
        <v>0</v>
      </c>
      <c r="U14" s="18">
        <v>0</v>
      </c>
      <c r="V14" s="18">
        <v>0</v>
      </c>
      <c r="W14" s="18">
        <v>0</v>
      </c>
      <c r="X14" s="18">
        <v>0</v>
      </c>
      <c r="Y14" s="18">
        <v>0</v>
      </c>
      <c r="Z14" s="18">
        <v>0</v>
      </c>
      <c r="AA14" s="18">
        <v>0</v>
      </c>
      <c r="AB14" s="18">
        <v>0</v>
      </c>
      <c r="AC14" s="18">
        <v>0</v>
      </c>
      <c r="AD14" s="16">
        <f t="shared" si="1"/>
        <v>0</v>
      </c>
      <c r="AE14" s="19" t="str">
        <f t="shared" si="2"/>
        <v>Nem rövidtávú a feladat.</v>
      </c>
      <c r="AG14" s="18">
        <v>0</v>
      </c>
      <c r="AH14" s="18">
        <v>0</v>
      </c>
      <c r="AI14" s="18">
        <v>0</v>
      </c>
      <c r="AJ14" s="18">
        <v>0</v>
      </c>
      <c r="AK14" s="18">
        <v>0</v>
      </c>
      <c r="AL14" s="18">
        <v>0</v>
      </c>
      <c r="AM14" s="18">
        <v>0</v>
      </c>
      <c r="AN14" s="18">
        <v>0</v>
      </c>
      <c r="AO14" s="18">
        <v>0</v>
      </c>
      <c r="AP14" s="18">
        <v>0</v>
      </c>
      <c r="AQ14" s="18">
        <v>0</v>
      </c>
      <c r="AR14" s="16">
        <f t="shared" si="3"/>
        <v>0</v>
      </c>
      <c r="AS14" s="13" t="s">
        <v>87</v>
      </c>
      <c r="AT14" s="19" t="str">
        <f t="shared" si="4"/>
        <v>Forráshiányos a feladat!</v>
      </c>
      <c r="AV14" s="14"/>
      <c r="AW14" s="14"/>
      <c r="AX14" s="15"/>
      <c r="AZ14" s="20">
        <f>IF($D14="","",INDEX([1]Osszesito!$E:$E,MATCH($F14,[1]Osszesito!$C:$C,0)))</f>
        <v>4081</v>
      </c>
      <c r="BA14" s="20">
        <f t="shared" si="5"/>
        <v>0</v>
      </c>
      <c r="BB14" s="21">
        <f t="shared" si="6"/>
        <v>1</v>
      </c>
      <c r="BC14" s="21" t="str">
        <f t="shared" si="7"/>
        <v>H</v>
      </c>
      <c r="BD14" s="21">
        <f t="shared" si="8"/>
        <v>0</v>
      </c>
      <c r="BE14" s="21">
        <f t="shared" si="9"/>
        <v>0</v>
      </c>
      <c r="BF14" s="21">
        <f t="shared" si="10"/>
        <v>0</v>
      </c>
      <c r="BG14" s="20" t="str">
        <f t="shared" si="11"/>
        <v>Nem rövidtávú a feladat.</v>
      </c>
      <c r="BH14" s="21">
        <f t="shared" si="12"/>
        <v>1</v>
      </c>
      <c r="BI14" s="21">
        <f t="shared" si="13"/>
        <v>1</v>
      </c>
      <c r="BJ14" s="21">
        <f t="shared" si="14"/>
        <v>1</v>
      </c>
      <c r="BK14" s="21">
        <f t="shared" si="15"/>
        <v>1</v>
      </c>
      <c r="BL14" s="21">
        <f t="shared" si="16"/>
        <v>1</v>
      </c>
      <c r="BM14" s="22" t="str">
        <f t="shared" si="17"/>
        <v>Forráshiányos a feladat!</v>
      </c>
      <c r="BN14" s="21">
        <f t="shared" si="18"/>
        <v>0</v>
      </c>
      <c r="BO14" s="21">
        <f t="shared" si="19"/>
        <v>1</v>
      </c>
      <c r="BP14" s="21">
        <f t="shared" si="20"/>
        <v>0</v>
      </c>
      <c r="BQ14" s="21">
        <f t="shared" si="21"/>
        <v>0</v>
      </c>
      <c r="BR14" s="21">
        <f t="shared" si="22"/>
        <v>0</v>
      </c>
      <c r="BS14" s="20">
        <f t="shared" si="23"/>
        <v>0</v>
      </c>
      <c r="BT14" s="21">
        <f t="shared" si="24"/>
        <v>0</v>
      </c>
      <c r="BU14" s="21">
        <f t="shared" si="25"/>
        <v>0</v>
      </c>
      <c r="BV14" s="21">
        <f t="shared" si="26"/>
        <v>1</v>
      </c>
      <c r="BW14" s="21">
        <f t="shared" si="27"/>
        <v>1</v>
      </c>
      <c r="BX14" s="21">
        <f t="shared" si="28"/>
        <v>1</v>
      </c>
      <c r="BY14" s="21">
        <f t="shared" si="29"/>
        <v>1</v>
      </c>
      <c r="BZ14" s="21">
        <f t="shared" si="30"/>
        <v>1</v>
      </c>
      <c r="CA14" s="21">
        <f t="shared" si="31"/>
        <v>1</v>
      </c>
      <c r="CB14" s="21">
        <f t="shared" si="32"/>
        <v>1</v>
      </c>
      <c r="CC14" s="21">
        <f t="shared" si="33"/>
        <v>1</v>
      </c>
      <c r="CD14" s="21">
        <f t="shared" si="34"/>
        <v>1</v>
      </c>
      <c r="CE14" s="21">
        <f t="shared" si="35"/>
        <v>1</v>
      </c>
      <c r="CF14" s="23" t="str">
        <f t="shared" si="36"/>
        <v>?</v>
      </c>
      <c r="CG14" s="22" t="str">
        <f t="shared" si="37"/>
        <v>Kitöltés rendben!</v>
      </c>
      <c r="CH14" s="21">
        <f t="shared" si="38"/>
        <v>1</v>
      </c>
      <c r="CI14" s="21">
        <f t="shared" si="39"/>
        <v>0</v>
      </c>
      <c r="CJ14" s="21">
        <f t="shared" si="40"/>
        <v>1</v>
      </c>
    </row>
    <row r="15" spans="1:88" ht="330" x14ac:dyDescent="0.25">
      <c r="A15" s="11" t="str">
        <f t="shared" si="0"/>
        <v>Kitöltés rendben!</v>
      </c>
      <c r="B15" s="12" t="s">
        <v>121</v>
      </c>
      <c r="C15" s="13" t="s">
        <v>122</v>
      </c>
      <c r="D15" s="14" t="s">
        <v>123</v>
      </c>
      <c r="E15" s="14" t="s">
        <v>92</v>
      </c>
      <c r="F15" s="15" t="str">
        <f>IF($G15="","Nincs VKR kiválasztva!",INDEX([1]Osszesito!$C$4:$C$107,MATCH($G15,[1]Osszesito!$D$4:$D$107,0)))</f>
        <v>21-21713-1-005-00-06</v>
      </c>
      <c r="G15" s="13" t="s">
        <v>85</v>
      </c>
      <c r="H15" s="15" t="str">
        <f>IF($D15="","",CONCATENATE($AZ15,"_",COUNTA($D$3:$D15),"_BSZV_2026"))</f>
        <v>4081_13_BSZV_2026</v>
      </c>
      <c r="I15" s="15" t="str">
        <f>IF($G15="","Nincs VKR kiválasztva!",INDEX([1]Osszesito!$G$4:$G$107,MATCH($F15,[1]Osszesito!$C$4:$C$107,0)))</f>
        <v>Sülysáp Város Önkormányzata, Kóka Község Önkormányzata, Mende Község Önkormányzata, Tápiószecső Nagyközség Önkormányzata, Úri Község Önkormányzata</v>
      </c>
      <c r="J15" s="15" t="str">
        <f>IF($G15="","Nincs VKR kiválasztva!",INDEX([1]Osszesito!$F$4:$F$107,MATCH($F15,[1]Osszesito!$C$4:$C$107,0)))</f>
        <v>Sülysáp, Kóka, Mende, Tápiószecső, Úri</v>
      </c>
      <c r="K15" s="16">
        <v>1500</v>
      </c>
      <c r="L15" s="12">
        <v>2028</v>
      </c>
      <c r="M15" s="12">
        <v>2028</v>
      </c>
      <c r="N15" s="17">
        <v>0</v>
      </c>
      <c r="O15" s="18">
        <v>1500</v>
      </c>
      <c r="P15" s="18">
        <v>0</v>
      </c>
      <c r="Q15" s="18" t="s">
        <v>124</v>
      </c>
      <c r="S15" s="18">
        <v>0</v>
      </c>
      <c r="T15" s="18">
        <v>0</v>
      </c>
      <c r="U15" s="18">
        <v>0</v>
      </c>
      <c r="V15" s="18">
        <v>0</v>
      </c>
      <c r="W15" s="18">
        <v>0</v>
      </c>
      <c r="X15" s="18">
        <v>0</v>
      </c>
      <c r="Y15" s="18">
        <v>0</v>
      </c>
      <c r="Z15" s="18">
        <v>0</v>
      </c>
      <c r="AA15" s="18">
        <v>0</v>
      </c>
      <c r="AB15" s="18">
        <v>0</v>
      </c>
      <c r="AC15" s="18">
        <v>0</v>
      </c>
      <c r="AD15" s="16">
        <f t="shared" si="1"/>
        <v>0</v>
      </c>
      <c r="AE15" s="19" t="str">
        <f t="shared" si="2"/>
        <v>Nem rövidtávú a feladat.</v>
      </c>
      <c r="AG15" s="18">
        <v>0</v>
      </c>
      <c r="AH15" s="18">
        <v>0</v>
      </c>
      <c r="AI15" s="18">
        <v>0</v>
      </c>
      <c r="AJ15" s="18">
        <v>0</v>
      </c>
      <c r="AK15" s="18">
        <v>0</v>
      </c>
      <c r="AL15" s="18">
        <v>0</v>
      </c>
      <c r="AM15" s="18">
        <v>0</v>
      </c>
      <c r="AN15" s="18">
        <v>0</v>
      </c>
      <c r="AO15" s="18">
        <v>0</v>
      </c>
      <c r="AP15" s="18">
        <v>0</v>
      </c>
      <c r="AQ15" s="18">
        <v>0</v>
      </c>
      <c r="AR15" s="16">
        <f t="shared" si="3"/>
        <v>0</v>
      </c>
      <c r="AS15" s="13" t="s">
        <v>87</v>
      </c>
      <c r="AT15" s="19" t="str">
        <f t="shared" si="4"/>
        <v>Forráshiányos a feladat!</v>
      </c>
      <c r="AV15" s="14"/>
      <c r="AW15" s="14"/>
      <c r="AX15" s="15"/>
      <c r="AZ15" s="20">
        <f>IF($D15="","",INDEX([1]Osszesito!$E:$E,MATCH($F15,[1]Osszesito!$C:$C,0)))</f>
        <v>4081</v>
      </c>
      <c r="BA15" s="20">
        <f t="shared" si="5"/>
        <v>0</v>
      </c>
      <c r="BB15" s="21">
        <f t="shared" si="6"/>
        <v>1</v>
      </c>
      <c r="BC15" s="21" t="str">
        <f t="shared" si="7"/>
        <v>H</v>
      </c>
      <c r="BD15" s="21">
        <f t="shared" si="8"/>
        <v>0</v>
      </c>
      <c r="BE15" s="21">
        <f t="shared" si="9"/>
        <v>0</v>
      </c>
      <c r="BF15" s="21">
        <f t="shared" si="10"/>
        <v>0</v>
      </c>
      <c r="BG15" s="20" t="str">
        <f t="shared" si="11"/>
        <v>Nem rövidtávú a feladat.</v>
      </c>
      <c r="BH15" s="21">
        <f t="shared" si="12"/>
        <v>1</v>
      </c>
      <c r="BI15" s="21">
        <f t="shared" si="13"/>
        <v>1</v>
      </c>
      <c r="BJ15" s="21">
        <f t="shared" si="14"/>
        <v>1</v>
      </c>
      <c r="BK15" s="21">
        <f t="shared" si="15"/>
        <v>1</v>
      </c>
      <c r="BL15" s="21">
        <f t="shared" si="16"/>
        <v>1</v>
      </c>
      <c r="BM15" s="22" t="str">
        <f t="shared" si="17"/>
        <v>Forráshiányos a feladat!</v>
      </c>
      <c r="BN15" s="21">
        <f t="shared" si="18"/>
        <v>0</v>
      </c>
      <c r="BO15" s="21">
        <f t="shared" si="19"/>
        <v>1</v>
      </c>
      <c r="BP15" s="21">
        <f t="shared" si="20"/>
        <v>0</v>
      </c>
      <c r="BQ15" s="21">
        <f t="shared" si="21"/>
        <v>0</v>
      </c>
      <c r="BR15" s="21">
        <f t="shared" si="22"/>
        <v>0</v>
      </c>
      <c r="BS15" s="20">
        <f t="shared" si="23"/>
        <v>0</v>
      </c>
      <c r="BT15" s="21">
        <f t="shared" si="24"/>
        <v>0</v>
      </c>
      <c r="BU15" s="21">
        <f t="shared" si="25"/>
        <v>0</v>
      </c>
      <c r="BV15" s="21">
        <f t="shared" si="26"/>
        <v>1</v>
      </c>
      <c r="BW15" s="21">
        <f t="shared" si="27"/>
        <v>1</v>
      </c>
      <c r="BX15" s="21">
        <f t="shared" si="28"/>
        <v>1</v>
      </c>
      <c r="BY15" s="21">
        <f t="shared" si="29"/>
        <v>1</v>
      </c>
      <c r="BZ15" s="21">
        <f t="shared" si="30"/>
        <v>1</v>
      </c>
      <c r="CA15" s="21">
        <f t="shared" si="31"/>
        <v>1</v>
      </c>
      <c r="CB15" s="21">
        <f t="shared" si="32"/>
        <v>1</v>
      </c>
      <c r="CC15" s="21">
        <f t="shared" si="33"/>
        <v>1</v>
      </c>
      <c r="CD15" s="21">
        <f t="shared" si="34"/>
        <v>1</v>
      </c>
      <c r="CE15" s="21">
        <f t="shared" si="35"/>
        <v>1</v>
      </c>
      <c r="CF15" s="23" t="str">
        <f t="shared" si="36"/>
        <v>?</v>
      </c>
      <c r="CG15" s="22" t="str">
        <f t="shared" si="37"/>
        <v>Kitöltés rendben!</v>
      </c>
      <c r="CH15" s="21">
        <f t="shared" si="38"/>
        <v>1</v>
      </c>
      <c r="CI15" s="21">
        <f t="shared" si="39"/>
        <v>0</v>
      </c>
      <c r="CJ15" s="21">
        <f t="shared" si="40"/>
        <v>1</v>
      </c>
    </row>
    <row r="16" spans="1:88" ht="330" x14ac:dyDescent="0.25">
      <c r="A16" s="11" t="str">
        <f t="shared" si="0"/>
        <v>Kitöltés rendben!</v>
      </c>
      <c r="B16" s="12" t="s">
        <v>125</v>
      </c>
      <c r="C16" s="13" t="s">
        <v>122</v>
      </c>
      <c r="D16" s="14" t="s">
        <v>126</v>
      </c>
      <c r="E16" s="14" t="s">
        <v>92</v>
      </c>
      <c r="F16" s="15" t="str">
        <f>IF($G16="","Nincs VKR kiválasztva!",INDEX([1]Osszesito!$C$4:$C$107,MATCH($G16,[1]Osszesito!$D$4:$D$107,0)))</f>
        <v>21-21713-1-005-00-06</v>
      </c>
      <c r="G16" s="13" t="s">
        <v>85</v>
      </c>
      <c r="H16" s="15" t="str">
        <f>IF($D16="","",CONCATENATE($AZ16,"_",COUNTA($D$3:$D16),"_BSZV_2026"))</f>
        <v>4081_14_BSZV_2026</v>
      </c>
      <c r="I16" s="15" t="str">
        <f>IF($G16="","Nincs VKR kiválasztva!",INDEX([1]Osszesito!$G$4:$G$107,MATCH($F16,[1]Osszesito!$C$4:$C$107,0)))</f>
        <v>Sülysáp Város Önkormányzata, Kóka Község Önkormányzata, Mende Község Önkormányzata, Tápiószecső Nagyközség Önkormányzata, Úri Község Önkormányzata</v>
      </c>
      <c r="J16" s="15" t="str">
        <f>IF($G16="","Nincs VKR kiválasztva!",INDEX([1]Osszesito!$F$4:$F$107,MATCH($F16,[1]Osszesito!$C$4:$C$107,0)))</f>
        <v>Sülysáp, Kóka, Mende, Tápiószecső, Úri</v>
      </c>
      <c r="K16" s="16">
        <v>50000</v>
      </c>
      <c r="L16" s="12">
        <v>2028</v>
      </c>
      <c r="M16" s="12">
        <v>2028</v>
      </c>
      <c r="N16" s="17">
        <v>0</v>
      </c>
      <c r="O16" s="18">
        <v>50000</v>
      </c>
      <c r="P16" s="18">
        <v>0</v>
      </c>
      <c r="Q16" s="18" t="s">
        <v>124</v>
      </c>
      <c r="S16" s="18">
        <v>0</v>
      </c>
      <c r="T16" s="18">
        <v>0</v>
      </c>
      <c r="U16" s="18">
        <v>0</v>
      </c>
      <c r="V16" s="18">
        <v>0</v>
      </c>
      <c r="W16" s="18">
        <v>0</v>
      </c>
      <c r="X16" s="18">
        <v>0</v>
      </c>
      <c r="Y16" s="18">
        <v>0</v>
      </c>
      <c r="Z16" s="18">
        <v>0</v>
      </c>
      <c r="AA16" s="18">
        <v>0</v>
      </c>
      <c r="AB16" s="18">
        <v>0</v>
      </c>
      <c r="AC16" s="18">
        <v>0</v>
      </c>
      <c r="AD16" s="16">
        <f t="shared" si="1"/>
        <v>0</v>
      </c>
      <c r="AE16" s="19" t="str">
        <f t="shared" si="2"/>
        <v>Nem rövidtávú a feladat.</v>
      </c>
      <c r="AG16" s="18">
        <v>0</v>
      </c>
      <c r="AH16" s="18">
        <v>0</v>
      </c>
      <c r="AI16" s="18">
        <v>0</v>
      </c>
      <c r="AJ16" s="18">
        <v>0</v>
      </c>
      <c r="AK16" s="18">
        <v>0</v>
      </c>
      <c r="AL16" s="18">
        <v>0</v>
      </c>
      <c r="AM16" s="18">
        <v>0</v>
      </c>
      <c r="AN16" s="18">
        <v>0</v>
      </c>
      <c r="AO16" s="18">
        <v>0</v>
      </c>
      <c r="AP16" s="18">
        <v>0</v>
      </c>
      <c r="AQ16" s="18">
        <v>0</v>
      </c>
      <c r="AR16" s="16">
        <f t="shared" si="3"/>
        <v>0</v>
      </c>
      <c r="AS16" s="13" t="s">
        <v>87</v>
      </c>
      <c r="AT16" s="19" t="str">
        <f t="shared" si="4"/>
        <v>Forráshiányos a feladat!</v>
      </c>
      <c r="AV16" s="14"/>
      <c r="AW16" s="14"/>
      <c r="AX16" s="15"/>
      <c r="AZ16" s="20">
        <f>IF($D16="","",INDEX([1]Osszesito!$E:$E,MATCH($F16,[1]Osszesito!$C:$C,0)))</f>
        <v>4081</v>
      </c>
      <c r="BA16" s="20">
        <f t="shared" si="5"/>
        <v>0</v>
      </c>
      <c r="BB16" s="21">
        <f t="shared" si="6"/>
        <v>1</v>
      </c>
      <c r="BC16" s="21" t="str">
        <f t="shared" si="7"/>
        <v>H</v>
      </c>
      <c r="BD16" s="21">
        <f t="shared" si="8"/>
        <v>0</v>
      </c>
      <c r="BE16" s="21">
        <f t="shared" si="9"/>
        <v>0</v>
      </c>
      <c r="BF16" s="21">
        <f t="shared" si="10"/>
        <v>0</v>
      </c>
      <c r="BG16" s="20" t="str">
        <f t="shared" si="11"/>
        <v>Nem rövidtávú a feladat.</v>
      </c>
      <c r="BH16" s="21">
        <f t="shared" si="12"/>
        <v>1</v>
      </c>
      <c r="BI16" s="21">
        <f t="shared" si="13"/>
        <v>1</v>
      </c>
      <c r="BJ16" s="21">
        <f t="shared" si="14"/>
        <v>1</v>
      </c>
      <c r="BK16" s="21">
        <f t="shared" si="15"/>
        <v>1</v>
      </c>
      <c r="BL16" s="21">
        <f t="shared" si="16"/>
        <v>1</v>
      </c>
      <c r="BM16" s="22" t="str">
        <f t="shared" si="17"/>
        <v>Forráshiányos a feladat!</v>
      </c>
      <c r="BN16" s="21">
        <f t="shared" si="18"/>
        <v>0</v>
      </c>
      <c r="BO16" s="21">
        <f t="shared" si="19"/>
        <v>1</v>
      </c>
      <c r="BP16" s="21">
        <f t="shared" si="20"/>
        <v>0</v>
      </c>
      <c r="BQ16" s="21">
        <f t="shared" si="21"/>
        <v>0</v>
      </c>
      <c r="BR16" s="21">
        <f t="shared" si="22"/>
        <v>0</v>
      </c>
      <c r="BS16" s="20">
        <f t="shared" si="23"/>
        <v>0</v>
      </c>
      <c r="BT16" s="21">
        <f t="shared" si="24"/>
        <v>0</v>
      </c>
      <c r="BU16" s="21">
        <f t="shared" si="25"/>
        <v>0</v>
      </c>
      <c r="BV16" s="21">
        <f t="shared" si="26"/>
        <v>1</v>
      </c>
      <c r="BW16" s="21">
        <f t="shared" si="27"/>
        <v>1</v>
      </c>
      <c r="BX16" s="21">
        <f t="shared" si="28"/>
        <v>1</v>
      </c>
      <c r="BY16" s="21">
        <f t="shared" si="29"/>
        <v>1</v>
      </c>
      <c r="BZ16" s="21">
        <f t="shared" si="30"/>
        <v>1</v>
      </c>
      <c r="CA16" s="21">
        <f t="shared" si="31"/>
        <v>1</v>
      </c>
      <c r="CB16" s="21">
        <f t="shared" si="32"/>
        <v>1</v>
      </c>
      <c r="CC16" s="21">
        <f t="shared" si="33"/>
        <v>1</v>
      </c>
      <c r="CD16" s="21">
        <f t="shared" si="34"/>
        <v>1</v>
      </c>
      <c r="CE16" s="21">
        <f t="shared" si="35"/>
        <v>1</v>
      </c>
      <c r="CF16" s="23" t="str">
        <f t="shared" si="36"/>
        <v>?</v>
      </c>
      <c r="CG16" s="22" t="str">
        <f t="shared" si="37"/>
        <v>Kitöltés rendben!</v>
      </c>
      <c r="CH16" s="21">
        <f t="shared" si="38"/>
        <v>1</v>
      </c>
      <c r="CI16" s="21">
        <f t="shared" si="39"/>
        <v>0</v>
      </c>
      <c r="CJ16" s="21">
        <f t="shared" si="40"/>
        <v>1</v>
      </c>
    </row>
  </sheetData>
  <mergeCells count="2">
    <mergeCell ref="S1:AD1"/>
    <mergeCell ref="AG1:AR1"/>
  </mergeCells>
  <conditionalFormatting sqref="AE3 AT3">
    <cfRule type="containsText" dxfId="41" priority="42" operator="containsText" text="Kitöltés rendben!">
      <formula>NOT(ISERROR(SEARCH("Kitöltés rendben!",AE3)))</formula>
    </cfRule>
  </conditionalFormatting>
  <conditionalFormatting sqref="A3">
    <cfRule type="containsText" dxfId="40" priority="41" operator="containsText" text="Kitöltés rendben!">
      <formula>NOT(ISERROR(SEARCH("Kitöltés rendben!",A3)))</formula>
    </cfRule>
  </conditionalFormatting>
  <conditionalFormatting sqref="A3">
    <cfRule type="containsText" dxfId="39" priority="40" operator="containsText" text="Nincs VKR kiválasztva!">
      <formula>NOT(ISERROR(SEARCH("Nincs VKR kiválasztva!",A3)))</formula>
    </cfRule>
  </conditionalFormatting>
  <conditionalFormatting sqref="AE4 AT4">
    <cfRule type="containsText" dxfId="38" priority="39" operator="containsText" text="Kitöltés rendben!">
      <formula>NOT(ISERROR(SEARCH("Kitöltés rendben!",AE4)))</formula>
    </cfRule>
  </conditionalFormatting>
  <conditionalFormatting sqref="A4">
    <cfRule type="containsText" dxfId="37" priority="38" operator="containsText" text="Kitöltés rendben!">
      <formula>NOT(ISERROR(SEARCH("Kitöltés rendben!",A4)))</formula>
    </cfRule>
  </conditionalFormatting>
  <conditionalFormatting sqref="A4">
    <cfRule type="containsText" dxfId="36" priority="37" operator="containsText" text="Nincs VKR kiválasztva!">
      <formula>NOT(ISERROR(SEARCH("Nincs VKR kiválasztva!",A4)))</formula>
    </cfRule>
  </conditionalFormatting>
  <conditionalFormatting sqref="AE5 AT5">
    <cfRule type="containsText" dxfId="35" priority="36" operator="containsText" text="Kitöltés rendben!">
      <formula>NOT(ISERROR(SEARCH("Kitöltés rendben!",AE5)))</formula>
    </cfRule>
  </conditionalFormatting>
  <conditionalFormatting sqref="A5">
    <cfRule type="containsText" dxfId="34" priority="35" operator="containsText" text="Kitöltés rendben!">
      <formula>NOT(ISERROR(SEARCH("Kitöltés rendben!",A5)))</formula>
    </cfRule>
  </conditionalFormatting>
  <conditionalFormatting sqref="A5">
    <cfRule type="containsText" dxfId="33" priority="34" operator="containsText" text="Nincs VKR kiválasztva!">
      <formula>NOT(ISERROR(SEARCH("Nincs VKR kiválasztva!",A5)))</formula>
    </cfRule>
  </conditionalFormatting>
  <conditionalFormatting sqref="AE6 AT6">
    <cfRule type="containsText" dxfId="32" priority="33" operator="containsText" text="Kitöltés rendben!">
      <formula>NOT(ISERROR(SEARCH("Kitöltés rendben!",AE6)))</formula>
    </cfRule>
  </conditionalFormatting>
  <conditionalFormatting sqref="A6">
    <cfRule type="containsText" dxfId="31" priority="32" operator="containsText" text="Kitöltés rendben!">
      <formula>NOT(ISERROR(SEARCH("Kitöltés rendben!",A6)))</formula>
    </cfRule>
  </conditionalFormatting>
  <conditionalFormatting sqref="A6">
    <cfRule type="containsText" dxfId="30" priority="31" operator="containsText" text="Nincs VKR kiválasztva!">
      <formula>NOT(ISERROR(SEARCH("Nincs VKR kiválasztva!",A6)))</formula>
    </cfRule>
  </conditionalFormatting>
  <conditionalFormatting sqref="AE7 AT7">
    <cfRule type="containsText" dxfId="29" priority="30" operator="containsText" text="Kitöltés rendben!">
      <formula>NOT(ISERROR(SEARCH("Kitöltés rendben!",AE7)))</formula>
    </cfRule>
  </conditionalFormatting>
  <conditionalFormatting sqref="A7">
    <cfRule type="containsText" dxfId="28" priority="29" operator="containsText" text="Kitöltés rendben!">
      <formula>NOT(ISERROR(SEARCH("Kitöltés rendben!",A7)))</formula>
    </cfRule>
  </conditionalFormatting>
  <conditionalFormatting sqref="A7">
    <cfRule type="containsText" dxfId="27" priority="28" operator="containsText" text="Nincs VKR kiválasztva!">
      <formula>NOT(ISERROR(SEARCH("Nincs VKR kiválasztva!",A7)))</formula>
    </cfRule>
  </conditionalFormatting>
  <conditionalFormatting sqref="AE8 AT8">
    <cfRule type="containsText" dxfId="26" priority="27" operator="containsText" text="Kitöltés rendben!">
      <formula>NOT(ISERROR(SEARCH("Kitöltés rendben!",AE8)))</formula>
    </cfRule>
  </conditionalFormatting>
  <conditionalFormatting sqref="A8">
    <cfRule type="containsText" dxfId="25" priority="26" operator="containsText" text="Kitöltés rendben!">
      <formula>NOT(ISERROR(SEARCH("Kitöltés rendben!",A8)))</formula>
    </cfRule>
  </conditionalFormatting>
  <conditionalFormatting sqref="A8">
    <cfRule type="containsText" dxfId="24" priority="25" operator="containsText" text="Nincs VKR kiválasztva!">
      <formula>NOT(ISERROR(SEARCH("Nincs VKR kiválasztva!",A8)))</formula>
    </cfRule>
  </conditionalFormatting>
  <conditionalFormatting sqref="AE9 AT9">
    <cfRule type="containsText" dxfId="23" priority="24" operator="containsText" text="Kitöltés rendben!">
      <formula>NOT(ISERROR(SEARCH("Kitöltés rendben!",AE9)))</formula>
    </cfRule>
  </conditionalFormatting>
  <conditionalFormatting sqref="A9">
    <cfRule type="containsText" dxfId="22" priority="23" operator="containsText" text="Kitöltés rendben!">
      <formula>NOT(ISERROR(SEARCH("Kitöltés rendben!",A9)))</formula>
    </cfRule>
  </conditionalFormatting>
  <conditionalFormatting sqref="A9">
    <cfRule type="containsText" dxfId="21" priority="22" operator="containsText" text="Nincs VKR kiválasztva!">
      <formula>NOT(ISERROR(SEARCH("Nincs VKR kiválasztva!",A9)))</formula>
    </cfRule>
  </conditionalFormatting>
  <conditionalFormatting sqref="AE10 AT10">
    <cfRule type="containsText" dxfId="20" priority="21" operator="containsText" text="Kitöltés rendben!">
      <formula>NOT(ISERROR(SEARCH("Kitöltés rendben!",AE10)))</formula>
    </cfRule>
  </conditionalFormatting>
  <conditionalFormatting sqref="A10">
    <cfRule type="containsText" dxfId="19" priority="20" operator="containsText" text="Kitöltés rendben!">
      <formula>NOT(ISERROR(SEARCH("Kitöltés rendben!",A10)))</formula>
    </cfRule>
  </conditionalFormatting>
  <conditionalFormatting sqref="A10">
    <cfRule type="containsText" dxfId="18" priority="19" operator="containsText" text="Nincs VKR kiválasztva!">
      <formula>NOT(ISERROR(SEARCH("Nincs VKR kiválasztva!",A10)))</formula>
    </cfRule>
  </conditionalFormatting>
  <conditionalFormatting sqref="AE11 AT11">
    <cfRule type="containsText" dxfId="17" priority="18" operator="containsText" text="Kitöltés rendben!">
      <formula>NOT(ISERROR(SEARCH("Kitöltés rendben!",AE11)))</formula>
    </cfRule>
  </conditionalFormatting>
  <conditionalFormatting sqref="A11">
    <cfRule type="containsText" dxfId="16" priority="17" operator="containsText" text="Kitöltés rendben!">
      <formula>NOT(ISERROR(SEARCH("Kitöltés rendben!",A11)))</formula>
    </cfRule>
  </conditionalFormatting>
  <conditionalFormatting sqref="A11">
    <cfRule type="containsText" dxfId="15" priority="16" operator="containsText" text="Nincs VKR kiválasztva!">
      <formula>NOT(ISERROR(SEARCH("Nincs VKR kiválasztva!",A11)))</formula>
    </cfRule>
  </conditionalFormatting>
  <conditionalFormatting sqref="AE12 AT12">
    <cfRule type="containsText" dxfId="14" priority="15" operator="containsText" text="Kitöltés rendben!">
      <formula>NOT(ISERROR(SEARCH("Kitöltés rendben!",AE12)))</formula>
    </cfRule>
  </conditionalFormatting>
  <conditionalFormatting sqref="A12">
    <cfRule type="containsText" dxfId="13" priority="14" operator="containsText" text="Kitöltés rendben!">
      <formula>NOT(ISERROR(SEARCH("Kitöltés rendben!",A12)))</formula>
    </cfRule>
  </conditionalFormatting>
  <conditionalFormatting sqref="A12">
    <cfRule type="containsText" dxfId="12" priority="13" operator="containsText" text="Nincs VKR kiválasztva!">
      <formula>NOT(ISERROR(SEARCH("Nincs VKR kiválasztva!",A12)))</formula>
    </cfRule>
  </conditionalFormatting>
  <conditionalFormatting sqref="AE13 AT13">
    <cfRule type="containsText" dxfId="11" priority="12" operator="containsText" text="Kitöltés rendben!">
      <formula>NOT(ISERROR(SEARCH("Kitöltés rendben!",AE13)))</formula>
    </cfRule>
  </conditionalFormatting>
  <conditionalFormatting sqref="A13">
    <cfRule type="containsText" dxfId="10" priority="11" operator="containsText" text="Kitöltés rendben!">
      <formula>NOT(ISERROR(SEARCH("Kitöltés rendben!",A13)))</formula>
    </cfRule>
  </conditionalFormatting>
  <conditionalFormatting sqref="A13">
    <cfRule type="containsText" dxfId="9" priority="10" operator="containsText" text="Nincs VKR kiválasztva!">
      <formula>NOT(ISERROR(SEARCH("Nincs VKR kiválasztva!",A13)))</formula>
    </cfRule>
  </conditionalFormatting>
  <conditionalFormatting sqref="AE14 AT14">
    <cfRule type="containsText" dxfId="8" priority="9" operator="containsText" text="Kitöltés rendben!">
      <formula>NOT(ISERROR(SEARCH("Kitöltés rendben!",AE14)))</formula>
    </cfRule>
  </conditionalFormatting>
  <conditionalFormatting sqref="A14">
    <cfRule type="containsText" dxfId="7" priority="8" operator="containsText" text="Kitöltés rendben!">
      <formula>NOT(ISERROR(SEARCH("Kitöltés rendben!",A14)))</formula>
    </cfRule>
  </conditionalFormatting>
  <conditionalFormatting sqref="A14">
    <cfRule type="containsText" dxfId="6" priority="7" operator="containsText" text="Nincs VKR kiválasztva!">
      <formula>NOT(ISERROR(SEARCH("Nincs VKR kiválasztva!",A14)))</formula>
    </cfRule>
  </conditionalFormatting>
  <conditionalFormatting sqref="AE15 AT15">
    <cfRule type="containsText" dxfId="5" priority="6" operator="containsText" text="Kitöltés rendben!">
      <formula>NOT(ISERROR(SEARCH("Kitöltés rendben!",AE15)))</formula>
    </cfRule>
  </conditionalFormatting>
  <conditionalFormatting sqref="A15">
    <cfRule type="containsText" dxfId="4" priority="5" operator="containsText" text="Kitöltés rendben!">
      <formula>NOT(ISERROR(SEARCH("Kitöltés rendben!",A15)))</formula>
    </cfRule>
  </conditionalFormatting>
  <conditionalFormatting sqref="A15">
    <cfRule type="containsText" dxfId="3" priority="4" operator="containsText" text="Nincs VKR kiválasztva!">
      <formula>NOT(ISERROR(SEARCH("Nincs VKR kiválasztva!",A15)))</formula>
    </cfRule>
  </conditionalFormatting>
  <conditionalFormatting sqref="AE16 AT16">
    <cfRule type="containsText" dxfId="2" priority="3" operator="containsText" text="Kitöltés rendben!">
      <formula>NOT(ISERROR(SEARCH("Kitöltés rendben!",AE16)))</formula>
    </cfRule>
  </conditionalFormatting>
  <conditionalFormatting sqref="A16">
    <cfRule type="containsText" dxfId="1" priority="2" operator="containsText" text="Kitöltés rendben!">
      <formula>NOT(ISERROR(SEARCH("Kitöltés rendben!",A16)))</formula>
    </cfRule>
  </conditionalFormatting>
  <conditionalFormatting sqref="A16">
    <cfRule type="containsText" dxfId="0" priority="1" operator="containsText" text="Nincs VKR kiválasztva!">
      <formula>NOT(ISERROR(SEARCH("Nincs VKR kiválasztva!",A16)))</formula>
    </cfRule>
  </conditionalFormatting>
  <dataValidations count="3">
    <dataValidation type="whole" allowBlank="1" showInputMessage="1" showErrorMessage="1" sqref="L3:M16" xr:uid="{88FFDE32-12BD-41BF-8916-9A366D24B36A}">
      <formula1>2027</formula1>
      <formula2>2036</formula2>
    </dataValidation>
    <dataValidation type="list" allowBlank="1" showInputMessage="1" showErrorMessage="1" sqref="AS3:AS16" xr:uid="{3AEA1F60-E9F2-45BD-986F-01C99A9EF311}">
      <formula1>"igen,nem"</formula1>
    </dataValidation>
    <dataValidation type="whole" allowBlank="1" showInputMessage="1" showErrorMessage="1" sqref="K3:K16" xr:uid="{66000300-0BD9-42F0-981D-005AF7C2E690}">
      <formula1>0</formula1>
      <formula2>20000000</formula2>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Összes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Vona Ferenc</dc:creator>
  <cp:lastModifiedBy>Vona Ferenc</cp:lastModifiedBy>
  <dcterms:created xsi:type="dcterms:W3CDTF">2026-08-17T14:33:06Z</dcterms:created>
  <dcterms:modified xsi:type="dcterms:W3CDTF">2026-08-17T14:33:08Z</dcterms:modified>
</cp:coreProperties>
</file>