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RV\GFT\"/>
    </mc:Choice>
  </mc:AlternateContent>
  <xr:revisionPtr revIDLastSave="0" documentId="8_{9BDA0267-D999-464B-807A-8768A78948BD}" xr6:coauthVersionLast="47" xr6:coauthVersionMax="47" xr10:uidLastSave="{00000000-0000-0000-0000-000000000000}"/>
  <bookViews>
    <workbookView xWindow="28680" yWindow="-120" windowWidth="29040" windowHeight="15840" xr2:uid="{D17D5DD9-D65E-44E5-B13B-139030A838D9}"/>
  </bookViews>
  <sheets>
    <sheet name="Össze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CE9" i="1" l="1"/>
  <c r="CD9" i="1"/>
  <c r="CC9" i="1"/>
  <c r="CB9" i="1"/>
  <c r="CA9" i="1"/>
  <c r="BZ9" i="1"/>
  <c r="BY9" i="1"/>
  <c r="BX9" i="1"/>
  <c r="BW9" i="1"/>
  <c r="BV9" i="1"/>
  <c r="BS9" i="1"/>
  <c r="BQ9" i="1"/>
  <c r="BO9" i="1"/>
  <c r="BN9" i="1"/>
  <c r="BP9" i="1" s="1"/>
  <c r="BM9" i="1"/>
  <c r="BL9" i="1"/>
  <c r="BK9" i="1"/>
  <c r="BH9" i="1"/>
  <c r="BA9" i="1"/>
  <c r="AZ9" i="1"/>
  <c r="H9" i="1" s="1"/>
  <c r="AX9" i="1"/>
  <c r="AR9" i="1"/>
  <c r="BJ9" i="1" s="1"/>
  <c r="AD9" i="1"/>
  <c r="BI9" i="1" s="1"/>
  <c r="K9" i="1"/>
  <c r="J9" i="1"/>
  <c r="I9" i="1"/>
  <c r="F9" i="1"/>
  <c r="BC9" i="1" s="1"/>
  <c r="CE8" i="1"/>
  <c r="CD8" i="1"/>
  <c r="CC8" i="1"/>
  <c r="CB8" i="1"/>
  <c r="CA8" i="1"/>
  <c r="BZ8" i="1"/>
  <c r="BY8" i="1"/>
  <c r="BX8" i="1"/>
  <c r="BW8" i="1"/>
  <c r="BV8" i="1"/>
  <c r="BQ8" i="1"/>
  <c r="BO8" i="1"/>
  <c r="BN8" i="1"/>
  <c r="BP8" i="1" s="1"/>
  <c r="BL8" i="1"/>
  <c r="BK8" i="1"/>
  <c r="BH8" i="1"/>
  <c r="BG8" i="1"/>
  <c r="BA8" i="1"/>
  <c r="AZ8" i="1"/>
  <c r="H8" i="1" s="1"/>
  <c r="AX8" i="1"/>
  <c r="AR8" i="1"/>
  <c r="BJ8" i="1" s="1"/>
  <c r="BM8" i="1" s="1"/>
  <c r="AD8" i="1"/>
  <c r="BI8" i="1" s="1"/>
  <c r="K8" i="1"/>
  <c r="J8" i="1"/>
  <c r="I8" i="1"/>
  <c r="F8" i="1"/>
  <c r="BC8" i="1" s="1"/>
  <c r="CE7" i="1"/>
  <c r="CD7" i="1"/>
  <c r="CC7" i="1"/>
  <c r="CB7" i="1"/>
  <c r="CA7" i="1"/>
  <c r="BZ7" i="1"/>
  <c r="BY7" i="1"/>
  <c r="BX7" i="1"/>
  <c r="BW7" i="1"/>
  <c r="BV7" i="1"/>
  <c r="BQ7" i="1"/>
  <c r="BO7" i="1"/>
  <c r="BN7" i="1"/>
  <c r="BP7" i="1" s="1"/>
  <c r="BL7" i="1"/>
  <c r="BK7" i="1"/>
  <c r="BH7" i="1"/>
  <c r="BG7" i="1"/>
  <c r="BA7" i="1"/>
  <c r="AZ7" i="1"/>
  <c r="H7" i="1" s="1"/>
  <c r="AX7" i="1"/>
  <c r="AR7" i="1"/>
  <c r="BJ7" i="1" s="1"/>
  <c r="BM7" i="1" s="1"/>
  <c r="AD7" i="1"/>
  <c r="BI7" i="1" s="1"/>
  <c r="K7" i="1"/>
  <c r="J7" i="1"/>
  <c r="I7" i="1"/>
  <c r="F7" i="1"/>
  <c r="BC7" i="1" s="1"/>
  <c r="CE6" i="1"/>
  <c r="CD6" i="1"/>
  <c r="CC6" i="1"/>
  <c r="CB6" i="1"/>
  <c r="CA6" i="1"/>
  <c r="BZ6" i="1"/>
  <c r="BY6" i="1"/>
  <c r="BX6" i="1"/>
  <c r="BW6" i="1"/>
  <c r="BV6" i="1"/>
  <c r="BQ6" i="1"/>
  <c r="BO6" i="1"/>
  <c r="BN6" i="1"/>
  <c r="BP6" i="1" s="1"/>
  <c r="BL6" i="1"/>
  <c r="BK6" i="1"/>
  <c r="BH6" i="1"/>
  <c r="BG6" i="1"/>
  <c r="BA6" i="1"/>
  <c r="AZ6" i="1"/>
  <c r="H6" i="1" s="1"/>
  <c r="AX6" i="1"/>
  <c r="AR6" i="1"/>
  <c r="BJ6" i="1" s="1"/>
  <c r="BM6" i="1" s="1"/>
  <c r="AD6" i="1"/>
  <c r="BI6" i="1" s="1"/>
  <c r="K6" i="1"/>
  <c r="J6" i="1"/>
  <c r="I6" i="1"/>
  <c r="F6" i="1"/>
  <c r="BC6" i="1" s="1"/>
  <c r="CE5" i="1"/>
  <c r="CD5" i="1"/>
  <c r="CC5" i="1"/>
  <c r="CB5" i="1"/>
  <c r="CA5" i="1"/>
  <c r="BZ5" i="1"/>
  <c r="BY5" i="1"/>
  <c r="BX5" i="1"/>
  <c r="BW5" i="1"/>
  <c r="BV5" i="1"/>
  <c r="BQ5" i="1"/>
  <c r="BO5" i="1"/>
  <c r="BN5" i="1"/>
  <c r="BP5" i="1" s="1"/>
  <c r="BL5" i="1"/>
  <c r="BK5" i="1"/>
  <c r="BH5" i="1"/>
  <c r="BG5" i="1"/>
  <c r="BA5" i="1"/>
  <c r="AZ5" i="1"/>
  <c r="H5" i="1" s="1"/>
  <c r="AX5" i="1"/>
  <c r="AR5" i="1"/>
  <c r="BJ5" i="1" s="1"/>
  <c r="BM5" i="1" s="1"/>
  <c r="AD5" i="1"/>
  <c r="BI5" i="1" s="1"/>
  <c r="K5" i="1"/>
  <c r="J5" i="1"/>
  <c r="I5" i="1"/>
  <c r="F5" i="1"/>
  <c r="BC5" i="1" s="1"/>
  <c r="CE4" i="1"/>
  <c r="CD4" i="1"/>
  <c r="CC4" i="1"/>
  <c r="CB4" i="1"/>
  <c r="CA4" i="1"/>
  <c r="BZ4" i="1"/>
  <c r="BY4" i="1"/>
  <c r="BX4" i="1"/>
  <c r="BW4" i="1"/>
  <c r="BV4" i="1"/>
  <c r="BQ4" i="1"/>
  <c r="BO4" i="1"/>
  <c r="BN4" i="1"/>
  <c r="BP4" i="1" s="1"/>
  <c r="BL4" i="1"/>
  <c r="BK4" i="1"/>
  <c r="BH4" i="1"/>
  <c r="BG4" i="1"/>
  <c r="BA4" i="1"/>
  <c r="AZ4" i="1"/>
  <c r="H4" i="1" s="1"/>
  <c r="AX4" i="1"/>
  <c r="AR4" i="1"/>
  <c r="BJ4" i="1" s="1"/>
  <c r="BM4" i="1" s="1"/>
  <c r="AD4" i="1"/>
  <c r="BI4" i="1" s="1"/>
  <c r="K4" i="1"/>
  <c r="J4" i="1"/>
  <c r="I4" i="1"/>
  <c r="F4" i="1"/>
  <c r="BC4" i="1" s="1"/>
  <c r="CE3" i="1"/>
  <c r="CD3" i="1"/>
  <c r="CC3" i="1"/>
  <c r="CB3" i="1"/>
  <c r="CA3" i="1"/>
  <c r="BZ3" i="1"/>
  <c r="BY3" i="1"/>
  <c r="BX3" i="1"/>
  <c r="BW3" i="1"/>
  <c r="BV3" i="1"/>
  <c r="BQ3" i="1"/>
  <c r="BO3" i="1"/>
  <c r="BN3" i="1"/>
  <c r="BP3" i="1" s="1"/>
  <c r="BL3" i="1"/>
  <c r="BK3" i="1"/>
  <c r="BH3" i="1"/>
  <c r="BG3" i="1"/>
  <c r="BA3" i="1"/>
  <c r="AZ3" i="1"/>
  <c r="H3" i="1" s="1"/>
  <c r="AX3" i="1"/>
  <c r="AR3" i="1"/>
  <c r="BJ3" i="1" s="1"/>
  <c r="BM3" i="1" s="1"/>
  <c r="AD3" i="1"/>
  <c r="BI3" i="1" s="1"/>
  <c r="K3" i="1"/>
  <c r="J3" i="1"/>
  <c r="I3" i="1"/>
  <c r="F3" i="1"/>
  <c r="BC3" i="1" s="1"/>
  <c r="BU5" i="1" l="1"/>
  <c r="BT5" i="1"/>
  <c r="BS5" i="1"/>
  <c r="BR5" i="1"/>
  <c r="BE5" i="1"/>
  <c r="BD5" i="1"/>
  <c r="BU6" i="1"/>
  <c r="BT6" i="1"/>
  <c r="BS6" i="1"/>
  <c r="BR6" i="1"/>
  <c r="BE6" i="1"/>
  <c r="BD6" i="1"/>
  <c r="BU7" i="1"/>
  <c r="BT7" i="1"/>
  <c r="BS7" i="1"/>
  <c r="BR7" i="1"/>
  <c r="BE7" i="1"/>
  <c r="BD7" i="1"/>
  <c r="BU8" i="1"/>
  <c r="BT8" i="1"/>
  <c r="BS8" i="1"/>
  <c r="BR8" i="1"/>
  <c r="BE8" i="1"/>
  <c r="BD8" i="1"/>
  <c r="BU3" i="1"/>
  <c r="BT3" i="1"/>
  <c r="BS3" i="1"/>
  <c r="BR3" i="1"/>
  <c r="BE3" i="1"/>
  <c r="BD3" i="1"/>
  <c r="BU9" i="1"/>
  <c r="BT9" i="1"/>
  <c r="BR9" i="1"/>
  <c r="BE9" i="1"/>
  <c r="BD9" i="1"/>
  <c r="BU4" i="1"/>
  <c r="BT4" i="1"/>
  <c r="BS4" i="1"/>
  <c r="BR4" i="1"/>
  <c r="BE4" i="1"/>
  <c r="BD4" i="1"/>
  <c r="BB3" i="1"/>
  <c r="BB4" i="1"/>
  <c r="BB5" i="1"/>
  <c r="BB6" i="1"/>
  <c r="BB7" i="1"/>
  <c r="BB8" i="1"/>
  <c r="BB9" i="1"/>
  <c r="BF3" i="1"/>
  <c r="BF4" i="1"/>
  <c r="BF5" i="1"/>
  <c r="BF6" i="1"/>
  <c r="BF7" i="1"/>
  <c r="BF8" i="1"/>
  <c r="BF9" i="1"/>
  <c r="BG9" i="1" s="1"/>
  <c r="AT8" i="1" l="1"/>
  <c r="CG8" i="1"/>
  <c r="A8" i="1" s="1"/>
  <c r="CH8" i="1" s="1"/>
  <c r="CF8" i="1"/>
  <c r="AE8" i="1"/>
  <c r="AT7" i="1"/>
  <c r="CG7" i="1"/>
  <c r="A7" i="1" s="1"/>
  <c r="CH7" i="1" s="1"/>
  <c r="CF7" i="1"/>
  <c r="AE7" i="1"/>
  <c r="AT6" i="1"/>
  <c r="CG6" i="1"/>
  <c r="A6" i="1" s="1"/>
  <c r="CH6" i="1" s="1"/>
  <c r="CF6" i="1"/>
  <c r="AE6" i="1"/>
  <c r="AT5" i="1"/>
  <c r="CG5" i="1"/>
  <c r="A5" i="1" s="1"/>
  <c r="CH5" i="1" s="1"/>
  <c r="CF5" i="1"/>
  <c r="AE5" i="1"/>
  <c r="AT4" i="1"/>
  <c r="CG4" i="1"/>
  <c r="A4" i="1" s="1"/>
  <c r="CH4" i="1" s="1"/>
  <c r="CF4" i="1"/>
  <c r="AE4" i="1"/>
  <c r="AT3" i="1"/>
  <c r="CG3" i="1"/>
  <c r="A3" i="1" s="1"/>
  <c r="CH3" i="1" s="1"/>
  <c r="CF3" i="1"/>
  <c r="AE3" i="1"/>
  <c r="AT9" i="1"/>
  <c r="CG9" i="1"/>
  <c r="A9" i="1" s="1"/>
  <c r="CH9" i="1" s="1"/>
  <c r="CF9" i="1"/>
  <c r="AE9" i="1"/>
  <c r="CI9" i="1" l="1"/>
  <c r="CJ9" i="1"/>
  <c r="CI6" i="1"/>
  <c r="CJ6" i="1"/>
  <c r="CJ8" i="1"/>
  <c r="CI8" i="1"/>
  <c r="CI5" i="1"/>
  <c r="CJ5" i="1"/>
  <c r="CI7" i="1"/>
  <c r="CJ7" i="1"/>
  <c r="CI3" i="1"/>
  <c r="CJ3" i="1"/>
  <c r="CJ4" i="1"/>
  <c r="CI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Anonymous</author>
  </authors>
  <commentList>
    <comment ref="H3" authorId="0" shapeId="0" xr:uid="{9ED3F616-7387-415E-816A-F92589BB9781}">
      <text>
        <r>
          <rPr>
            <sz val="11"/>
            <rFont val="Calibri"/>
            <family val="2"/>
            <charset val="238"/>
          </rPr>
          <t>IV_B:FeladatAzonosito</t>
        </r>
      </text>
    </comment>
    <comment ref="H4" authorId="0" shapeId="0" xr:uid="{C0DB6744-B59D-4FE2-AD38-8889F44808C7}">
      <text>
        <r>
          <rPr>
            <sz val="11"/>
            <rFont val="Calibri"/>
            <family val="2"/>
            <charset val="238"/>
          </rPr>
          <t>IV_B:FeladatAzonosito</t>
        </r>
      </text>
    </comment>
    <comment ref="H5" authorId="0" shapeId="0" xr:uid="{130EC316-D48B-478C-8483-21F16A4EDD17}">
      <text>
        <r>
          <rPr>
            <sz val="11"/>
            <rFont val="Calibri"/>
            <family val="2"/>
            <charset val="238"/>
          </rPr>
          <t>IV_B:FeladatAzonosito</t>
        </r>
      </text>
    </comment>
    <comment ref="H6" authorId="0" shapeId="0" xr:uid="{BD83C19E-EB4C-40CD-AEFC-8EE59995B197}">
      <text>
        <r>
          <rPr>
            <sz val="11"/>
            <rFont val="Calibri"/>
            <family val="2"/>
            <charset val="238"/>
          </rPr>
          <t>IV_B:FeladatAzonosito</t>
        </r>
      </text>
    </comment>
    <comment ref="H7" authorId="0" shapeId="0" xr:uid="{C5DA4D84-800F-4C8E-97DA-1BDFD4297FCC}">
      <text>
        <r>
          <rPr>
            <sz val="11"/>
            <rFont val="Calibri"/>
            <family val="2"/>
            <charset val="238"/>
          </rPr>
          <t>IV_B:FeladatAzonosito</t>
        </r>
      </text>
    </comment>
    <comment ref="H8" authorId="0" shapeId="0" xr:uid="{C5A3A4A7-2B62-473F-987F-A3753820BDE5}">
      <text>
        <r>
          <rPr>
            <sz val="11"/>
            <rFont val="Calibri"/>
            <family val="2"/>
            <charset val="238"/>
          </rPr>
          <t>IV_B:FeladatAzonosito</t>
        </r>
      </text>
    </comment>
    <comment ref="H9" authorId="0" shapeId="0" xr:uid="{6ACA6FF1-012A-4306-929A-DEAB4EC9A0C2}">
      <text>
        <r>
          <rPr>
            <sz val="11"/>
            <rFont val="Calibri"/>
            <family val="2"/>
            <charset val="238"/>
          </rPr>
          <t>IV_B:FeladatAzonosito</t>
        </r>
      </text>
    </comment>
  </commentList>
</comments>
</file>

<file path=xl/sharedStrings.xml><?xml version="1.0" encoding="utf-8"?>
<sst xmlns="http://schemas.openxmlformats.org/spreadsheetml/2006/main" count="192" uniqueCount="106">
  <si>
    <t>A</t>
  </si>
  <si>
    <t>B</t>
  </si>
  <si>
    <t>C</t>
  </si>
  <si>
    <t>D</t>
  </si>
  <si>
    <t>E/1</t>
  </si>
  <si>
    <t>E/2</t>
  </si>
  <si>
    <t>fx</t>
  </si>
  <si>
    <t>VKEFFO</t>
  </si>
  <si>
    <t>F</t>
  </si>
  <si>
    <t>G</t>
  </si>
  <si>
    <t>I/1</t>
  </si>
  <si>
    <t>I/2</t>
  </si>
  <si>
    <t>J/1</t>
  </si>
  <si>
    <t>J/2</t>
  </si>
  <si>
    <t>H/1 -- Forrás megnevezése (I. ütem)</t>
  </si>
  <si>
    <t>H/2 -- Forrás megnevezése (II. ütem)</t>
  </si>
  <si>
    <t/>
  </si>
  <si>
    <t>Ellenőrzés</t>
  </si>
  <si>
    <t>Fontossági sorrend</t>
  </si>
  <si>
    <t>A beruházási feladat kategóriája</t>
  </si>
  <si>
    <t>beruházás megnevezése</t>
  </si>
  <si>
    <t>Vízjogi létesítési/ elvi engedély száma (amennyiben rendelkezésre áll)</t>
  </si>
  <si>
    <t>Víziközmű-rendszer hivatali kódja</t>
  </si>
  <si>
    <t>Víziközmű-rendszer megnevezése</t>
  </si>
  <si>
    <t>FELADAT-AZONOSITO</t>
  </si>
  <si>
    <t>Ellátási terület</t>
  </si>
  <si>
    <t>Az érintett ellátásért felelős(ök) megnevezése</t>
  </si>
  <si>
    <t>Tervezett nettó költség [eFt]</t>
  </si>
  <si>
    <t>Megvalósítás várható időtartama - KEZDÉS</t>
  </si>
  <si>
    <t>Megvalósítás várható időtartama - BEFEJEZÉS</t>
  </si>
  <si>
    <t>A beruházás tervezett nettó költsége a tervezési időszak ütemezése szerint [eFt] - I. ütem</t>
  </si>
  <si>
    <t>A beruházás tervezett nettó költsége a tervezési időszak ütemezése szerint [eFt] - II. ütem</t>
  </si>
  <si>
    <t>Az EM rendelet 2. melléklet terhére elszámolni tervezett költség</t>
  </si>
  <si>
    <t>Előkészítettsége</t>
  </si>
  <si>
    <t>Használati díj [eFt]</t>
  </si>
  <si>
    <t>ÉCS [eFt]</t>
  </si>
  <si>
    <t>Közműfejlesztési hozzájárulás [eFt]</t>
  </si>
  <si>
    <t>Egyéb saját forrás [eFt]</t>
  </si>
  <si>
    <t>Díj [eFt]</t>
  </si>
  <si>
    <t>VFEA - EM rendelet 1. melléklet</t>
  </si>
  <si>
    <t>Egyéb állami támogatás [eFt]</t>
  </si>
  <si>
    <t>Önkormányzati támogatás [eFt]</t>
  </si>
  <si>
    <t>EU-s támogatás [eFt]</t>
  </si>
  <si>
    <t>Egyéb támogatás [eFt]</t>
  </si>
  <si>
    <t>Banki hitel, kötvénykibocsátás [eFt]</t>
  </si>
  <si>
    <t>Összesítés [eFt]</t>
  </si>
  <si>
    <t>Forrás (I. ütem) - ELLENŐRZÉS</t>
  </si>
  <si>
    <t>Forráshiányos a feladat (II. ütem)?</t>
  </si>
  <si>
    <t>Forrás (II. ütem) - ELLENŐRZÉS</t>
  </si>
  <si>
    <t>INDOKLÁS</t>
  </si>
  <si>
    <t>MEGJEGYZÉS</t>
  </si>
  <si>
    <t>Feladat sorszáma</t>
  </si>
  <si>
    <t>ISA</t>
  </si>
  <si>
    <t>Indoklás hossza</t>
  </si>
  <si>
    <t>Minden kitöltve? (kivéve a forrás) 1-igen;0-nem</t>
  </si>
  <si>
    <t>2027-2027: R
2027-x: RH
2028-x: H</t>
  </si>
  <si>
    <t>Van rövid távú feladat</t>
  </si>
  <si>
    <t>Ütem költségek hibásak? --- 1-igen; 0-nem</t>
  </si>
  <si>
    <t>1.ütem FORRÁS --- forráshiányos? 1-igen;0-nem</t>
  </si>
  <si>
    <t>1.ütem FORRÁS --- Összesítés</t>
  </si>
  <si>
    <t>1.ütem FORRÁS kitöltve? 1-igen, 0-nem</t>
  </si>
  <si>
    <t>1.ütem FORRÁS jól kitöltve? 1-igen;0-nem</t>
  </si>
  <si>
    <t>2.ütem FORRÁS --- forráshiányos? 1-igen;0-nem</t>
  </si>
  <si>
    <t>2.ütem FORRÁS kitöltve? 1-igen, 0-nem</t>
  </si>
  <si>
    <t>2.ütem FORRÁS jól kitöltve? 1-igen;0-nem</t>
  </si>
  <si>
    <t>2.FORRÁS ütem --- Összesítés</t>
  </si>
  <si>
    <t>Van feladat 1.ütem? 1-igen;0-nem</t>
  </si>
  <si>
    <t>Van feladat 2.ütem? 1-igen;0-nem</t>
  </si>
  <si>
    <t>1.ütem nullás a terv? 1-igen;0-nem</t>
  </si>
  <si>
    <t>2.ütem nullás a terv? 1-igen;0-nem</t>
  </si>
  <si>
    <t>Nullás és van indoklás rövidtáv 1-igen; 0-nem</t>
  </si>
  <si>
    <t>Nincs hosszútávú terv (ktg) indoklás?</t>
  </si>
  <si>
    <t>Nullás és van idnoklás rövidtáv 1-igen; 0-nem</t>
  </si>
  <si>
    <t>Nullás és van indoklás hosszútáv 1-igen; 0-nem</t>
  </si>
  <si>
    <r>
      <t xml:space="preserve">Megvalósítás várható időtartama - </t>
    </r>
    <r>
      <rPr>
        <u/>
        <sz val="14"/>
        <color theme="1"/>
        <rFont val="Arial"/>
        <family val="2"/>
        <charset val="238"/>
      </rPr>
      <t>KEZDÉS</t>
    </r>
  </si>
  <si>
    <r>
      <t xml:space="preserve">Megvalósítás várható időtartama - </t>
    </r>
    <r>
      <rPr>
        <u/>
        <sz val="14"/>
        <color theme="1"/>
        <rFont val="Arial"/>
        <family val="2"/>
        <charset val="238"/>
      </rPr>
      <t>BEFEJEZÉS</t>
    </r>
  </si>
  <si>
    <t>VFEA - EM rendelet 2. melléklet (fenntartására fordítandó)</t>
  </si>
  <si>
    <t>HIÁNYOS kitöltés?!</t>
  </si>
  <si>
    <t>ÖSSZESÍTŐ szöveggel</t>
  </si>
  <si>
    <t>Kitöltés rendben! &gt;&gt; 1; Egyébként &gt;&gt; 0</t>
  </si>
  <si>
    <t>Rövid és jó</t>
  </si>
  <si>
    <t>Hosszú és jó</t>
  </si>
  <si>
    <t>II-2</t>
  </si>
  <si>
    <t>1331_ELOSZT_SZIVATTYÚ</t>
  </si>
  <si>
    <t xml:space="preserve">Kóka, Frekvenciaváltó beszerzés </t>
  </si>
  <si>
    <t>n.r.</t>
  </si>
  <si>
    <t>KÓKA-IV</t>
  </si>
  <si>
    <t>Nem szükséges</t>
  </si>
  <si>
    <t>igen</t>
  </si>
  <si>
    <t>II-4</t>
  </si>
  <si>
    <t>1342_ELOSZT_SZERELV_TŰZCSAP</t>
  </si>
  <si>
    <t>Kóka, Okostűzcsapok telepítése</t>
  </si>
  <si>
    <t>II-3</t>
  </si>
  <si>
    <t>Kóka, Tartalék szivattyú beszerzése</t>
  </si>
  <si>
    <t>II-5</t>
  </si>
  <si>
    <t>1511_VILL_IRÁNYTECH</t>
  </si>
  <si>
    <t>Kóka, Távfelügyelet kiépítés</t>
  </si>
  <si>
    <t>II-1</t>
  </si>
  <si>
    <t>1111_TERM_KÚT</t>
  </si>
  <si>
    <t>Kóka, Új kút létesítése</t>
  </si>
  <si>
    <t>Nincs előkészítve</t>
  </si>
  <si>
    <t>II-6</t>
  </si>
  <si>
    <t>1411_NAPELEM</t>
  </si>
  <si>
    <t>Kóka, Zöld energia - Napelemes rendszer telepítése</t>
  </si>
  <si>
    <t>1711_NINCS_FELADAT</t>
  </si>
  <si>
    <t>Kóka, Nincs tervezett feladat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</si>
</sst>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&quot; eFt&quot;"/>
  </numFmts>
  <fonts count="8" x14ac:knownFonts="1">
    <font>
      <sz val="11"/>
      <color theme="1"/>
      <name val="Aptos Narrow"/>
      <family val="2"/>
      <charset val="238"/>
      <scheme val="minor"/>
    </font>
    <font>
      <sz val="11"/>
      <name val="Calibri"/>
      <family val="2"/>
      <charset val="238"/>
    </font>
    <font>
      <sz val="12"/>
      <name val="Arial"/>
      <family val="2"/>
      <charset val="238"/>
    </font>
    <font>
      <sz val="14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u/>
      <sz val="14"/>
      <color theme="1"/>
      <name val="Arial"/>
      <family val="2"/>
      <charset val="238"/>
    </font>
    <font>
      <sz val="11"/>
      <name val="Times New Roman"/>
      <family val="1"/>
      <charset val="238"/>
    </font>
    <font>
      <sz val="12"/>
      <color theme="1"/>
      <name val="Aptos Narrow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BDBDB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4C6E7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1" fontId="6" fillId="8" borderId="1" xfId="0" applyNumberFormat="1" applyFont="1" applyFill="1" applyBorder="1" applyAlignment="1">
      <alignment wrapText="1"/>
    </xf>
    <xf numFmtId="0" fontId="6" fillId="9" borderId="1" xfId="0" applyFont="1" applyFill="1" applyBorder="1" applyAlignment="1">
      <alignment vertical="center" wrapText="1"/>
    </xf>
    <xf numFmtId="49" fontId="6" fillId="8" borderId="1" xfId="0" applyNumberFormat="1" applyFont="1" applyFill="1" applyBorder="1" applyAlignment="1">
      <alignment wrapText="1"/>
    </xf>
    <xf numFmtId="0" fontId="0" fillId="10" borderId="1" xfId="0" applyFill="1" applyBorder="1" applyAlignment="1">
      <alignment wrapText="1"/>
    </xf>
    <xf numFmtId="164" fontId="0" fillId="10" borderId="1" xfId="0" applyNumberFormat="1" applyFill="1" applyBorder="1" applyAlignment="1">
      <alignment wrapText="1"/>
    </xf>
    <xf numFmtId="164" fontId="0" fillId="8" borderId="1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0" fontId="4" fillId="11" borderId="7" xfId="0" applyFont="1" applyFill="1" applyBorder="1" applyAlignment="1">
      <alignment horizontal="left" vertical="center" wrapText="1"/>
    </xf>
    <xf numFmtId="0" fontId="7" fillId="12" borderId="1" xfId="0" applyFont="1" applyFill="1" applyBorder="1" applyAlignment="1">
      <alignment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left" vertical="center" wrapText="1"/>
    </xf>
  </cellXfs>
  <cellStyles count="1">
    <cellStyle name="Normál" xfId="0" builtinId="0"/>
  </cellStyles>
  <dxfs count="21"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54.0.15\Kozpont_adatok\Felhaszn&#225;l&#243;k\Ber_Fejl_O\Beruhazasi_Fejl_O%20saj&#225;t\_TERVEZ&#201;S\2026\__GFT%20&#246;nkorm&#225;nyzati\V&#233;gleges%20v&#225;ltozat\VK_GFT-JH_B-IV_v1-11265832-2026-01-01.xlsm" TargetMode="External"/><Relationship Id="rId1" Type="http://schemas.openxmlformats.org/officeDocument/2006/relationships/externalLinkPath" Target="file:///\\10.254.0.15\Kozpont_adatok\Felhaszn&#225;l&#243;k\Ber_Fejl_O\Beruhazasi_Fejl_O%20saj&#225;t\_TERVEZ&#201;S\2026\__GFT%20&#246;nkorm&#225;nyzati\V&#233;gleges%20v&#225;ltozat\VK_GFT-JH_B-IV_v1-11265832-2026-01-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lőlap"/>
      <sheetName val="Összesítő"/>
      <sheetName val="B_IV_1A"/>
      <sheetName val="adat"/>
      <sheetName val="Kitöltési útmutató"/>
      <sheetName val="Megjegyzés"/>
    </sheetNames>
    <sheetDataSet>
      <sheetData sheetId="0">
        <row r="6">
          <cell r="B6" t="str">
            <v>2026-01-01</v>
          </cell>
        </row>
      </sheetData>
      <sheetData sheetId="1">
        <row r="1">
          <cell r="B1" t="str">
            <v/>
          </cell>
        </row>
        <row r="2">
          <cell r="B2" t="str">
            <v>Víziközmű-rendszer megnevezése</v>
          </cell>
          <cell r="C2" t="str">
            <v>Víziközmű-rendszer hivatali kódja</v>
          </cell>
          <cell r="D2" t="str">
            <v>ISA</v>
          </cell>
          <cell r="E2" t="str">
            <v>Az érintett ellátásért felelős(ök) megnevezése</v>
          </cell>
          <cell r="F2" t="str">
            <v>Ellátási terület</v>
          </cell>
        </row>
        <row r="3">
          <cell r="B3" t="str">
            <v>Víziközmű-rendszer megnevezése</v>
          </cell>
          <cell r="C3" t="str">
            <v>Víziközmű-rendszer hivatali kódja</v>
          </cell>
          <cell r="D3" t="str">
            <v>ISA</v>
          </cell>
          <cell r="E3" t="str">
            <v>Az érintett ellátásért felelős(ök) megnevezése</v>
          </cell>
          <cell r="F3" t="str">
            <v>Ellátási terület</v>
          </cell>
        </row>
        <row r="4">
          <cell r="B4" t="str">
            <v>KMD-IV</v>
          </cell>
          <cell r="C4" t="str">
            <v>11-02167-1-001-02-02</v>
          </cell>
          <cell r="D4">
            <v>3845</v>
          </cell>
          <cell r="E4" t="str">
            <v>Komádi Városi Önkormányzat</v>
          </cell>
          <cell r="F4" t="str">
            <v>Komádi - kivéve Komádi-Dobaipuszta</v>
          </cell>
        </row>
        <row r="5">
          <cell r="B5" t="str">
            <v>KMDD-IV</v>
          </cell>
          <cell r="C5" t="str">
            <v>11-02167-2-001-00-05</v>
          </cell>
          <cell r="D5">
            <v>4300</v>
          </cell>
          <cell r="E5" t="str">
            <v>Komádi Városi Önkormányzat</v>
          </cell>
          <cell r="F5" t="str">
            <v>Komádi - Dobaipuszta</v>
          </cell>
        </row>
        <row r="6">
          <cell r="B6" t="str">
            <v>KABA-IV</v>
          </cell>
          <cell r="C6" t="str">
            <v>11-02307-1-002-01-05</v>
          </cell>
          <cell r="D6">
            <v>3846</v>
          </cell>
          <cell r="E6" t="str">
            <v>Kaba Város Önkormányzata, Tetétlen Községi Önkormányzat</v>
          </cell>
          <cell r="F6" t="str">
            <v>Kaba, Tetétlen</v>
          </cell>
        </row>
        <row r="7">
          <cell r="B7" t="str">
            <v>BLH-IV</v>
          </cell>
          <cell r="C7" t="str">
            <v>11-02325-1-006-00-00</v>
          </cell>
          <cell r="D7">
            <v>3847</v>
          </cell>
          <cell r="E7" t="str">
            <v>Baktalórántháza Város Önkormányzata, Laskod Község Önkormányzata, Nyírjákó Község Önkormányzata, Nyírkarász Községi Önkormányzat, Nyírkércs Község Önkormányzata, Petneháza Község Önkormányzata</v>
          </cell>
          <cell r="F7" t="str">
            <v>Baktalórántháza, Laskod, Nyírjákó, Nyírkarász, Nyírkércs, Petneháza</v>
          </cell>
        </row>
        <row r="8">
          <cell r="B8" t="str">
            <v>TPSZL-IV</v>
          </cell>
          <cell r="C8" t="str">
            <v>11-02769-1-001-01-05</v>
          </cell>
          <cell r="D8">
            <v>3848</v>
          </cell>
          <cell r="E8" t="str">
            <v>Tápiószőlős Község Önkormányzata</v>
          </cell>
          <cell r="F8" t="str">
            <v>Tápiószőlős</v>
          </cell>
        </row>
        <row r="9">
          <cell r="B9" t="str">
            <v>BUVNA-IV</v>
          </cell>
          <cell r="C9" t="str">
            <v>11-02918-1-001-01-10</v>
          </cell>
          <cell r="D9">
            <v>3849</v>
          </cell>
          <cell r="E9" t="str">
            <v>Balmazújváros Város Önkormányzata</v>
          </cell>
          <cell r="F9" t="str">
            <v>Balmazújváros</v>
          </cell>
        </row>
        <row r="10">
          <cell r="B10" t="str">
            <v>TP-IV</v>
          </cell>
          <cell r="C10" t="str">
            <v>11-03373-1-001-00-10</v>
          </cell>
          <cell r="D10">
            <v>3850</v>
          </cell>
          <cell r="E10" t="str">
            <v>Tiszapüspöki Községi Önkormányzat</v>
          </cell>
          <cell r="F10" t="str">
            <v>Tiszapüspöki</v>
          </cell>
        </row>
        <row r="11">
          <cell r="B11" t="str">
            <v>ME-IV</v>
          </cell>
          <cell r="C11" t="str">
            <v>11-03692-1-001-00-14</v>
          </cell>
          <cell r="D11">
            <v>3851</v>
          </cell>
          <cell r="E11" t="str">
            <v>Mende Község Önkormányzata</v>
          </cell>
          <cell r="F11" t="str">
            <v>Mende</v>
          </cell>
        </row>
        <row r="12">
          <cell r="B12" t="str">
            <v>HT-IV</v>
          </cell>
          <cell r="C12" t="str">
            <v>11-04118-1-001-00-03</v>
          </cell>
          <cell r="D12">
            <v>3852</v>
          </cell>
          <cell r="E12" t="str">
            <v>Hortobágy Község Önkormányzata</v>
          </cell>
          <cell r="F12" t="str">
            <v>Hortobágy - kivéve Szásztelek</v>
          </cell>
        </row>
        <row r="13">
          <cell r="B13" t="str">
            <v>HSZT-IV</v>
          </cell>
          <cell r="C13" t="str">
            <v>11-04118-2-001-01-11</v>
          </cell>
          <cell r="D13">
            <v>3853</v>
          </cell>
          <cell r="E13" t="str">
            <v>Hortobágy Község Önkormányzata</v>
          </cell>
          <cell r="F13" t="str">
            <v>Hortobágy - Szásztelek</v>
          </cell>
        </row>
        <row r="14">
          <cell r="B14" t="str">
            <v>MT-IV</v>
          </cell>
          <cell r="C14" t="str">
            <v>11-04260-1-001-01-15</v>
          </cell>
          <cell r="D14">
            <v>3854</v>
          </cell>
          <cell r="E14" t="str">
            <v>Mezőtúr Város Önkormányzata</v>
          </cell>
          <cell r="F14" t="str">
            <v>Mezőtúr - kivéve Mezőtúr-Pusztabánréve</v>
          </cell>
        </row>
        <row r="15">
          <cell r="B15" t="str">
            <v>MTP-IV</v>
          </cell>
          <cell r="C15" t="str">
            <v>11-04260-2-001-00-03</v>
          </cell>
          <cell r="D15">
            <v>4301</v>
          </cell>
          <cell r="E15" t="str">
            <v>Mezőtúr Város Önkormányzata</v>
          </cell>
          <cell r="F15" t="str">
            <v>Mezőtúr - Pusztabánréve</v>
          </cell>
        </row>
        <row r="16">
          <cell r="B16" t="str">
            <v>TRP-IV</v>
          </cell>
          <cell r="C16" t="str">
            <v>11-04312-1-001-00-13</v>
          </cell>
          <cell r="D16">
            <v>3855</v>
          </cell>
          <cell r="E16" t="str">
            <v>Tarpa Nagyközség Önkormányzata</v>
          </cell>
          <cell r="F16" t="str">
            <v>Tarpa</v>
          </cell>
        </row>
        <row r="17">
          <cell r="B17" t="str">
            <v>SZKLY-IV</v>
          </cell>
          <cell r="C17" t="str">
            <v>11-04774-1-001-01-00</v>
          </cell>
          <cell r="D17">
            <v>3856</v>
          </cell>
          <cell r="E17" t="str">
            <v>Szakoly Község Önkormányzata</v>
          </cell>
          <cell r="F17" t="str">
            <v>Szakoly</v>
          </cell>
        </row>
        <row r="18">
          <cell r="B18" t="str">
            <v>KA-IV</v>
          </cell>
          <cell r="C18" t="str">
            <v>11-04923-1-001-00-02</v>
          </cell>
          <cell r="D18">
            <v>3857</v>
          </cell>
          <cell r="E18" t="str">
            <v>Karcag Városi Önkormányzat</v>
          </cell>
          <cell r="F18" t="str">
            <v>Karcag</v>
          </cell>
        </row>
        <row r="19">
          <cell r="B19" t="str">
            <v>KCS-IV</v>
          </cell>
          <cell r="C19" t="str">
            <v>11-05254-1-001-00-12</v>
          </cell>
          <cell r="D19">
            <v>3858</v>
          </cell>
          <cell r="E19" t="str">
            <v>Kuncsorba Községi Önkormányzat</v>
          </cell>
          <cell r="F19" t="str">
            <v>Kuncsorba</v>
          </cell>
        </row>
        <row r="20">
          <cell r="B20" t="str">
            <v>NE-IV</v>
          </cell>
          <cell r="C20" t="str">
            <v>11-06488-1-002-00-14</v>
          </cell>
          <cell r="D20">
            <v>3860</v>
          </cell>
          <cell r="E20" t="str">
            <v>Fábiánháza Község Önkormányzata, Nagyecsed Város Önkormányzata</v>
          </cell>
          <cell r="F20" t="str">
            <v>Fábiánháza, Nagyecsed</v>
          </cell>
        </row>
        <row r="21">
          <cell r="B21" t="str">
            <v>VA-IV</v>
          </cell>
          <cell r="C21" t="str">
            <v>11-06938-1-002-00-03</v>
          </cell>
          <cell r="D21">
            <v>3861</v>
          </cell>
          <cell r="E21" t="str">
            <v>Mérk Nagyközség Önkormányzat, Vállaj Község Önkormányzata</v>
          </cell>
          <cell r="F21" t="str">
            <v>Mérk, Vállaj</v>
          </cell>
        </row>
        <row r="22">
          <cell r="B22" t="str">
            <v>KGY-IV</v>
          </cell>
          <cell r="C22" t="str">
            <v>11-07418-1-001-00-14</v>
          </cell>
          <cell r="D22">
            <v>3862</v>
          </cell>
          <cell r="E22" t="str">
            <v>Kengyel Községi Önkormányzat</v>
          </cell>
          <cell r="F22" t="str">
            <v>Kengyel</v>
          </cell>
        </row>
        <row r="23">
          <cell r="B23" t="str">
            <v>SZLK-IV</v>
          </cell>
          <cell r="C23" t="str">
            <v>11-07542-1-001-00-05</v>
          </cell>
          <cell r="D23">
            <v>3863</v>
          </cell>
          <cell r="E23" t="str">
            <v>Szentlőrinckáta Község Önkormányzata</v>
          </cell>
          <cell r="F23" t="str">
            <v>Szentlőrinckáta</v>
          </cell>
        </row>
        <row r="24">
          <cell r="B24" t="str">
            <v>JM-IV</v>
          </cell>
          <cell r="C24" t="str">
            <v>11-07843-1-004-00-15</v>
          </cell>
          <cell r="D24">
            <v>3864</v>
          </cell>
          <cell r="E24" t="str">
            <v>Csegöld Község Önkormányzata, Darnó Község Önkormányzata, Jánkmajtis Község Önkormányzata, Kisnamény Község Önkormányzata</v>
          </cell>
          <cell r="F24" t="str">
            <v>Csegöld, Darnó, Jánkmajtis, Kisnamény</v>
          </cell>
        </row>
        <row r="25">
          <cell r="B25" t="str">
            <v>TSZ-IV</v>
          </cell>
          <cell r="C25" t="str">
            <v>11-07852-1-001-00-10</v>
          </cell>
          <cell r="D25">
            <v>3865</v>
          </cell>
          <cell r="E25" t="str">
            <v>Tiszaszőlős Községi Önkormányzat</v>
          </cell>
          <cell r="F25" t="str">
            <v>Tiszaszőlős</v>
          </cell>
        </row>
        <row r="26">
          <cell r="B26" t="str">
            <v>TBSZ-IV</v>
          </cell>
          <cell r="C26" t="str">
            <v>11-08952-1-001-00-13</v>
          </cell>
          <cell r="D26">
            <v>3866</v>
          </cell>
          <cell r="E26" t="str">
            <v>Tiborszállás Község Önkormányzata</v>
          </cell>
          <cell r="F26" t="str">
            <v>Tiborszállás</v>
          </cell>
        </row>
        <row r="27">
          <cell r="B27" t="str">
            <v>FS-IV</v>
          </cell>
          <cell r="C27" t="str">
            <v>11-09122-1-001-00-05</v>
          </cell>
          <cell r="D27">
            <v>3867</v>
          </cell>
          <cell r="E27" t="str">
            <v>Farmos Község Önkormányzata</v>
          </cell>
          <cell r="F27" t="str">
            <v>Farmos</v>
          </cell>
        </row>
        <row r="28">
          <cell r="B28" t="str">
            <v>TPS-IV</v>
          </cell>
          <cell r="C28" t="str">
            <v>11-09405-1-001-00-05</v>
          </cell>
          <cell r="D28">
            <v>3868</v>
          </cell>
          <cell r="E28" t="str">
            <v>Tápióság Község Önkormányzata</v>
          </cell>
          <cell r="F28" t="str">
            <v>Tápióság</v>
          </cell>
        </row>
        <row r="29">
          <cell r="B29" t="str">
            <v>NHS-IV</v>
          </cell>
          <cell r="C29" t="str">
            <v>11-09478-1-001-01-03</v>
          </cell>
          <cell r="D29">
            <v>3869</v>
          </cell>
          <cell r="E29" t="str">
            <v>Nagyhegyes Község Önkormányzata</v>
          </cell>
          <cell r="F29" t="str">
            <v>Nagyhegyes</v>
          </cell>
        </row>
        <row r="30">
          <cell r="B30" t="str">
            <v>TT-IV</v>
          </cell>
          <cell r="C30" t="str">
            <v>11-09627-1-001-00-05</v>
          </cell>
          <cell r="D30">
            <v>3870</v>
          </cell>
          <cell r="E30" t="str">
            <v>Tiszatenyő Községi Önkormányzat</v>
          </cell>
          <cell r="F30" t="str">
            <v>Tiszatenyő</v>
          </cell>
        </row>
        <row r="31">
          <cell r="B31" t="str">
            <v>ILK-IV</v>
          </cell>
          <cell r="C31" t="str">
            <v>11-09654-1-002-00-12</v>
          </cell>
          <cell r="D31">
            <v>3871</v>
          </cell>
          <cell r="E31" t="str">
            <v>Gemzse Község Önkormányzata, Ilk Község Önkormányzata</v>
          </cell>
          <cell r="F31" t="str">
            <v>Gemzse, Ilk</v>
          </cell>
        </row>
        <row r="32">
          <cell r="B32" t="str">
            <v>GYT-IV</v>
          </cell>
          <cell r="C32" t="str">
            <v>11-10126-1-006-00-12</v>
          </cell>
          <cell r="D32">
            <v>3872</v>
          </cell>
          <cell r="E32" t="str">
            <v>Fülpösdaróc Község Önkormányzata, Géberjén Község Önkormányzata, Győrtelek Község Önkormányzata, Kocsord Község Önkormányzata, Ököritófülpös Nagyközség Önkormányzata, Rápolt Község Önkormányzata</v>
          </cell>
          <cell r="F32" t="str">
            <v>Fülpösdaróc, Géberjén, Győrtelek, Kocsord, Ököritófülpös, Rápolt</v>
          </cell>
        </row>
        <row r="33">
          <cell r="B33" t="str">
            <v>PPL-IV</v>
          </cell>
          <cell r="C33" t="str">
            <v>11-10162-1-001-00-04</v>
          </cell>
          <cell r="D33">
            <v>3873</v>
          </cell>
          <cell r="E33" t="str">
            <v>Püspökladány Város Önkormányzata</v>
          </cell>
          <cell r="F33" t="str">
            <v>Püspökladány</v>
          </cell>
        </row>
        <row r="34">
          <cell r="B34" t="str">
            <v>TB-IV</v>
          </cell>
          <cell r="C34" t="str">
            <v>11-10773-1-001-00-11</v>
          </cell>
          <cell r="D34">
            <v>3874</v>
          </cell>
          <cell r="E34" t="str">
            <v>Tiszabő Községi Önkormányzat</v>
          </cell>
          <cell r="F34" t="str">
            <v>Tiszabő</v>
          </cell>
        </row>
        <row r="35">
          <cell r="B35" t="str">
            <v>OA-IV</v>
          </cell>
          <cell r="C35" t="str">
            <v>11-10834-1-001-00-11</v>
          </cell>
          <cell r="D35">
            <v>3875</v>
          </cell>
          <cell r="E35" t="str">
            <v>Olcsvaapáti Község Ökormányzata</v>
          </cell>
          <cell r="F35" t="str">
            <v>Olcsvaapáti</v>
          </cell>
        </row>
        <row r="36">
          <cell r="B36" t="str">
            <v>VKD-IV</v>
          </cell>
          <cell r="C36" t="str">
            <v>11-11138-1-001-01-01</v>
          </cell>
          <cell r="D36">
            <v>3876</v>
          </cell>
          <cell r="E36" t="str">
            <v>Vekerd Községi Önkormányzat</v>
          </cell>
          <cell r="F36" t="str">
            <v>Vekerd</v>
          </cell>
        </row>
        <row r="37">
          <cell r="B37" t="str">
            <v>KT-IV</v>
          </cell>
          <cell r="C37" t="str">
            <v>11-11235-1-001-00-04</v>
          </cell>
          <cell r="D37">
            <v>3877</v>
          </cell>
          <cell r="E37" t="str">
            <v>Kőtelek Községi Önkormányzat</v>
          </cell>
          <cell r="F37" t="str">
            <v>Kőtelek</v>
          </cell>
        </row>
        <row r="38">
          <cell r="B38" t="str">
            <v>BSZ-IV</v>
          </cell>
          <cell r="C38" t="str">
            <v>11-11305-1-001-00-05</v>
          </cell>
          <cell r="D38">
            <v>3879</v>
          </cell>
          <cell r="E38" t="str">
            <v>Besenyszög Város Önkormányzata</v>
          </cell>
          <cell r="F38" t="str">
            <v>Besenyszög</v>
          </cell>
        </row>
        <row r="39">
          <cell r="B39" t="str">
            <v>UTK-IV</v>
          </cell>
          <cell r="C39" t="str">
            <v>11-11925-1-002-00-15</v>
          </cell>
          <cell r="D39">
            <v>3878</v>
          </cell>
          <cell r="E39" t="str">
            <v>Újtikos Községi Önkormányzat, Tiszagyulaháza Község Önkormányzata</v>
          </cell>
          <cell r="F39" t="str">
            <v>Újtikos, Tiszagyulaháza</v>
          </cell>
        </row>
        <row r="40">
          <cell r="B40" t="str">
            <v>HSZ-IV</v>
          </cell>
          <cell r="C40" t="str">
            <v>11-12061-1-002-00-12</v>
          </cell>
          <cell r="D40">
            <v>3881</v>
          </cell>
          <cell r="E40" t="str">
            <v>Hermánszeg Község Önkormányzata, Szamossályi Község Önkormányzata</v>
          </cell>
          <cell r="F40" t="str">
            <v>Hermánszeg, Szamossályi</v>
          </cell>
        </row>
        <row r="41">
          <cell r="B41" t="str">
            <v>NYM-IV</v>
          </cell>
          <cell r="C41" t="str">
            <v>11-12274-1-002-00-11</v>
          </cell>
          <cell r="D41">
            <v>3882</v>
          </cell>
          <cell r="E41" t="str">
            <v>Nyírmada Város Önkormányzata, Pusztadobos Község Önkormányzata</v>
          </cell>
          <cell r="F41" t="str">
            <v>Nyírmada, Pusztadobos</v>
          </cell>
        </row>
        <row r="42">
          <cell r="B42" t="str">
            <v>ASZ-IV</v>
          </cell>
          <cell r="C42" t="str">
            <v>11-12441-1-001-00-14</v>
          </cell>
          <cell r="D42">
            <v>3883</v>
          </cell>
          <cell r="E42" t="str">
            <v>Abádszalók Város Önkormányzata</v>
          </cell>
          <cell r="F42" t="str">
            <v>Abádszalók</v>
          </cell>
        </row>
        <row r="43">
          <cell r="B43" t="str">
            <v>CSM-IV</v>
          </cell>
          <cell r="C43" t="str">
            <v>11-12450-1-001-01-00</v>
          </cell>
          <cell r="D43">
            <v>3859</v>
          </cell>
          <cell r="E43" t="str">
            <v>Csökmő Nagyközség Önkormányzata</v>
          </cell>
          <cell r="F43" t="str">
            <v>Csökmő</v>
          </cell>
        </row>
        <row r="44">
          <cell r="B44" t="str">
            <v>CSAH-IV</v>
          </cell>
          <cell r="C44" t="str">
            <v>11-12928-1-003-00-00</v>
          </cell>
          <cell r="D44">
            <v>3884</v>
          </cell>
          <cell r="E44" t="str">
            <v>Csaholc Község Önkormányzata, Túrricse Községi Önkormányzat, Vámosoroszi Község Önkormányzata</v>
          </cell>
          <cell r="F44" t="str">
            <v>Csaholc, Túrricse, Vámosoroszi</v>
          </cell>
        </row>
        <row r="45">
          <cell r="B45" t="str">
            <v>SZSZ-IV</v>
          </cell>
          <cell r="C45" t="str">
            <v>11-13046-1-002-00-07</v>
          </cell>
          <cell r="D45">
            <v>3885</v>
          </cell>
          <cell r="E45" t="str">
            <v>Szamoskér Község Önkormányzata, Szamosszeg Község Önkormányzata</v>
          </cell>
          <cell r="F45" t="str">
            <v>Szamoskér, Szamosszeg</v>
          </cell>
        </row>
        <row r="46">
          <cell r="B46" t="str">
            <v>TM-IV</v>
          </cell>
          <cell r="C46" t="str">
            <v>11-13213-1-001-00-12</v>
          </cell>
          <cell r="D46">
            <v>3886</v>
          </cell>
          <cell r="E46" t="str">
            <v>Tunyogmatolcs Község Önkormányzata</v>
          </cell>
          <cell r="F46" t="str">
            <v>Tunyogmatolcs</v>
          </cell>
        </row>
        <row r="47">
          <cell r="B47" t="str">
            <v>NKT-IV</v>
          </cell>
          <cell r="C47" t="str">
            <v>11-13435-1-001-00-12</v>
          </cell>
          <cell r="D47">
            <v>3887</v>
          </cell>
          <cell r="E47" t="str">
            <v>Nagykáta Város Önkormányzata</v>
          </cell>
          <cell r="F47" t="str">
            <v>Nagykáta</v>
          </cell>
        </row>
        <row r="48">
          <cell r="B48" t="str">
            <v>JSZA-IV</v>
          </cell>
          <cell r="C48" t="str">
            <v>11-13514-1-001-00-14</v>
          </cell>
          <cell r="D48">
            <v>3888</v>
          </cell>
          <cell r="E48" t="str">
            <v>Jászszentandrás Községi Önkormányzat</v>
          </cell>
          <cell r="F48" t="str">
            <v>Jászszentandrás</v>
          </cell>
        </row>
        <row r="49">
          <cell r="B49" t="str">
            <v>TISZSZ-IV</v>
          </cell>
          <cell r="C49" t="str">
            <v>11-13541-1-003-00-05</v>
          </cell>
          <cell r="D49">
            <v>3889</v>
          </cell>
          <cell r="E49" t="str">
            <v>Tiszaadony Község Önkormányzata, Tiszaszalka Község Önkormányzata, Tiszavid Község Önkormányzata</v>
          </cell>
          <cell r="F49" t="str">
            <v>Tiszaadony, Tiszaszalka, Tiszavid</v>
          </cell>
        </row>
        <row r="50">
          <cell r="B50" t="str">
            <v>GCS-IV</v>
          </cell>
          <cell r="C50" t="str">
            <v>11-13727-1-005-00-05</v>
          </cell>
          <cell r="D50">
            <v>3890</v>
          </cell>
          <cell r="E50" t="str">
            <v>Császló Község Önkormányzata, Gacsály Község Önkormányzata, Rozsály Község Önkormányzata, Tisztaberek Község Önkormányzata, Zajta Község Önkormányzata</v>
          </cell>
          <cell r="F50" t="str">
            <v>Császló, Gacsály, Rozsály, Tisztaberek, Zajta</v>
          </cell>
        </row>
        <row r="51">
          <cell r="B51" t="str">
            <v>TFÖLD-IV</v>
          </cell>
          <cell r="C51" t="str">
            <v>11-13815-1-001-00-00</v>
          </cell>
          <cell r="D51">
            <v>3891</v>
          </cell>
          <cell r="E51" t="str">
            <v>Tiszaföldvár Város Önkormányzata</v>
          </cell>
          <cell r="F51" t="str">
            <v>Tiszaföldvár</v>
          </cell>
        </row>
        <row r="52">
          <cell r="B52" t="str">
            <v>NYRCS-IV</v>
          </cell>
          <cell r="C52" t="str">
            <v>11-14003-1-001-01-13</v>
          </cell>
          <cell r="D52">
            <v>3892</v>
          </cell>
          <cell r="E52" t="str">
            <v>Nyíracsád Község Önkormányzata</v>
          </cell>
          <cell r="F52" t="str">
            <v>Nyíracsád</v>
          </cell>
        </row>
        <row r="53">
          <cell r="B53" t="str">
            <v>TPSZ-IV</v>
          </cell>
          <cell r="C53" t="str">
            <v>11-14146-1-001-00-10</v>
          </cell>
          <cell r="D53">
            <v>3893</v>
          </cell>
          <cell r="E53" t="str">
            <v>Tápiószele Város Önkormányzata</v>
          </cell>
          <cell r="F53" t="str">
            <v>Tápiószele</v>
          </cell>
        </row>
        <row r="54">
          <cell r="B54" t="str">
            <v>TSZM-IV</v>
          </cell>
          <cell r="C54" t="str">
            <v>11-14571-1-001-01-04</v>
          </cell>
          <cell r="D54">
            <v>3894</v>
          </cell>
          <cell r="E54" t="str">
            <v>Tápiószentmárton Nagyközség Önkormányzata</v>
          </cell>
          <cell r="F54" t="str">
            <v>Tápiószentmárton - kivéve Tápiószentmárton-Göbölyjárás</v>
          </cell>
        </row>
        <row r="55">
          <cell r="B55" t="str">
            <v>TSZMG-IV</v>
          </cell>
          <cell r="C55" t="str">
            <v>11-14571-2-001-00-10</v>
          </cell>
          <cell r="D55">
            <v>4302</v>
          </cell>
          <cell r="E55" t="str">
            <v>Tápiószentmárton Nagyközség Önkormányzata</v>
          </cell>
          <cell r="F55" t="str">
            <v>Tápiószentmárton - Göbölyjárás</v>
          </cell>
        </row>
        <row r="56">
          <cell r="B56" t="str">
            <v>DRV-IV</v>
          </cell>
          <cell r="C56" t="str">
            <v>11-14678-1-001-01-14</v>
          </cell>
          <cell r="D56">
            <v>3895</v>
          </cell>
          <cell r="E56" t="str">
            <v>Darvas Község Önkormányzata</v>
          </cell>
          <cell r="F56" t="str">
            <v>Darvas</v>
          </cell>
        </row>
        <row r="57">
          <cell r="B57" t="str">
            <v>TPB-IV</v>
          </cell>
          <cell r="C57" t="str">
            <v>11-15015-1-001-00-12</v>
          </cell>
          <cell r="D57">
            <v>3880</v>
          </cell>
          <cell r="E57" t="str">
            <v>Tápióbicske Község Önkormányzata</v>
          </cell>
          <cell r="F57" t="str">
            <v>Tápióbicske</v>
          </cell>
        </row>
        <row r="58">
          <cell r="B58" t="str">
            <v>BKSZ-IV</v>
          </cell>
          <cell r="C58" t="str">
            <v>11-15167-1-001-01-12</v>
          </cell>
          <cell r="D58">
            <v>3896</v>
          </cell>
          <cell r="E58" t="str">
            <v>Bakonszeg Községi Önkormányzat</v>
          </cell>
          <cell r="F58" t="str">
            <v>Bakonszeg</v>
          </cell>
        </row>
        <row r="59">
          <cell r="B59" t="str">
            <v>PM-IV</v>
          </cell>
          <cell r="C59" t="str">
            <v>11-15246-1-001-00-13</v>
          </cell>
          <cell r="D59">
            <v>3897</v>
          </cell>
          <cell r="E59" t="str">
            <v>Pusztamonostor Községi Önkormányzat</v>
          </cell>
          <cell r="F59" t="str">
            <v>Pusztamonostor</v>
          </cell>
        </row>
        <row r="60">
          <cell r="B60" t="str">
            <v>NK-IV</v>
          </cell>
          <cell r="C60" t="str">
            <v>11-15574-1-001-00-02</v>
          </cell>
          <cell r="D60">
            <v>3898</v>
          </cell>
          <cell r="E60" t="str">
            <v>Nagykörű Községi Önkormányzat</v>
          </cell>
          <cell r="F60" t="str">
            <v>Nagykörű</v>
          </cell>
        </row>
        <row r="61">
          <cell r="B61" t="str">
            <v>TCSG-IV</v>
          </cell>
          <cell r="C61" t="str">
            <v>11-15644-1-001-02-05</v>
          </cell>
          <cell r="D61">
            <v>3899</v>
          </cell>
          <cell r="E61" t="str">
            <v>Tiszacsege Város Önkormányzata</v>
          </cell>
          <cell r="F61" t="str">
            <v>Tiszacsege - kivéve Tiszacsege-Nagymajor</v>
          </cell>
        </row>
        <row r="62">
          <cell r="B62" t="str">
            <v>TCSGN-IV</v>
          </cell>
          <cell r="C62" t="str">
            <v>11-15644-2-001-00-10</v>
          </cell>
          <cell r="D62">
            <v>4303</v>
          </cell>
          <cell r="E62" t="str">
            <v>Tiszacsege Város Önkormányzata</v>
          </cell>
          <cell r="F62" t="str">
            <v>Tiszacsege - Nagymajor</v>
          </cell>
        </row>
        <row r="63">
          <cell r="B63" t="str">
            <v>EGYK-IV</v>
          </cell>
          <cell r="C63" t="str">
            <v>11-15741-1-001-02-11</v>
          </cell>
          <cell r="D63">
            <v>3900</v>
          </cell>
          <cell r="E63" t="str">
            <v>Egyek Nagyközség Önkormányzata</v>
          </cell>
          <cell r="F63" t="str">
            <v>Egyek - kivéve Egyek-Telekháza</v>
          </cell>
        </row>
        <row r="64">
          <cell r="B64" t="str">
            <v>EGYKT-IV</v>
          </cell>
          <cell r="C64" t="str">
            <v>11-15741-2-001-00-14</v>
          </cell>
          <cell r="D64">
            <v>4304</v>
          </cell>
          <cell r="E64" t="str">
            <v>Egyek Nagyközség Önkormányzata</v>
          </cell>
          <cell r="F64" t="str">
            <v>Egyek - Telekháza</v>
          </cell>
        </row>
        <row r="65">
          <cell r="B65" t="str">
            <v>TÖ-IV</v>
          </cell>
          <cell r="C65" t="str">
            <v>11-15787-1-002-00-03</v>
          </cell>
          <cell r="D65">
            <v>3901</v>
          </cell>
          <cell r="E65" t="str">
            <v>Tiszaigar Községi Önkormányzat, Tiszaörs Községi Önkormányzat</v>
          </cell>
          <cell r="F65" t="str">
            <v>Tiszaigar, Tiszaörs</v>
          </cell>
        </row>
        <row r="66">
          <cell r="B66" t="str">
            <v>JBH-IV</v>
          </cell>
          <cell r="C66" t="str">
            <v>11-15811-1-001-00-10</v>
          </cell>
          <cell r="D66">
            <v>3902</v>
          </cell>
          <cell r="E66" t="str">
            <v>Jászboldogháza Községi Önkormányzat</v>
          </cell>
          <cell r="F66" t="str">
            <v>Jászboldogháza</v>
          </cell>
        </row>
        <row r="67">
          <cell r="B67" t="str">
            <v>TDE-IV</v>
          </cell>
          <cell r="C67" t="str">
            <v>11-16230-1-001-00-05</v>
          </cell>
          <cell r="D67">
            <v>3903</v>
          </cell>
          <cell r="E67" t="str">
            <v>Tiszaderzs Községi Önkormányzat</v>
          </cell>
          <cell r="F67" t="str">
            <v>Tiszaderzs</v>
          </cell>
        </row>
        <row r="68">
          <cell r="B68" t="str">
            <v>GBH-IV</v>
          </cell>
          <cell r="C68" t="str">
            <v>11-16568-1-001-02-02</v>
          </cell>
          <cell r="D68">
            <v>3904</v>
          </cell>
          <cell r="E68" t="str">
            <v>Görbeháza Község Önkormányzata</v>
          </cell>
          <cell r="F68" t="str">
            <v>Görbeháza - kivéve Görbeháza-Bagota</v>
          </cell>
        </row>
        <row r="69">
          <cell r="B69" t="str">
            <v>GBHB-IV</v>
          </cell>
          <cell r="C69" t="str">
            <v>11-16568-2-001-00-05</v>
          </cell>
          <cell r="D69">
            <v>4305</v>
          </cell>
          <cell r="E69" t="str">
            <v>Görbeháza Község Önkormányzata</v>
          </cell>
          <cell r="F69" t="str">
            <v>Görbeháza - Bagota</v>
          </cell>
        </row>
        <row r="70">
          <cell r="B70" t="str">
            <v>FE-IV</v>
          </cell>
          <cell r="C70" t="str">
            <v>11-16647-1-001-00-02</v>
          </cell>
          <cell r="D70">
            <v>3905</v>
          </cell>
          <cell r="E70" t="str">
            <v>Fegyvernek Város Önkormányzata</v>
          </cell>
          <cell r="F70" t="str">
            <v>Fegyvernek</v>
          </cell>
        </row>
        <row r="71">
          <cell r="B71" t="str">
            <v>KCSE-IV</v>
          </cell>
          <cell r="C71" t="str">
            <v>11-16665-1-003-00-10</v>
          </cell>
          <cell r="D71">
            <v>3906</v>
          </cell>
          <cell r="E71" t="str">
            <v>Fülesd Községi Önkormányzat, Kölcse Nagyközség Önkormányzata, Sonkád Községi Önkormányzat</v>
          </cell>
          <cell r="F71" t="str">
            <v>Fülesd, Kölcse, Sonkád</v>
          </cell>
        </row>
        <row r="72">
          <cell r="B72" t="str">
            <v>VCSD-IV</v>
          </cell>
          <cell r="C72" t="str">
            <v>11-16762-1-001-01-11</v>
          </cell>
          <cell r="D72">
            <v>3907</v>
          </cell>
          <cell r="E72" t="str">
            <v>Váncsod Községi Önkormányzat</v>
          </cell>
          <cell r="F72" t="str">
            <v>Váncsod</v>
          </cell>
        </row>
        <row r="73">
          <cell r="B73" t="str">
            <v>FRT-IV</v>
          </cell>
          <cell r="C73" t="str">
            <v>11-16993-1-002-01-14</v>
          </cell>
          <cell r="D73">
            <v>3908</v>
          </cell>
          <cell r="E73" t="str">
            <v>Furta Község Önkormányzata, Zsáka Nagyközségi Önkormányzat</v>
          </cell>
          <cell r="F73" t="str">
            <v>Furta, Zsáka</v>
          </cell>
        </row>
        <row r="74">
          <cell r="B74" t="str">
            <v>VN4-IV</v>
          </cell>
          <cell r="C74" t="str">
            <v>11-17075-1-002-00-02</v>
          </cell>
          <cell r="D74">
            <v>3909</v>
          </cell>
          <cell r="E74" t="str">
            <v>Jánd Község Önkormányzata, Vásárosnamény Város Önkormányzata</v>
          </cell>
          <cell r="F74" t="str">
            <v>Jánd, Vásárosnamény - Gergelyiugornya</v>
          </cell>
        </row>
        <row r="75">
          <cell r="B75" t="str">
            <v>KE-IV</v>
          </cell>
          <cell r="C75" t="str">
            <v>11-17145-1-001-00-01</v>
          </cell>
          <cell r="D75">
            <v>3910</v>
          </cell>
          <cell r="E75" t="str">
            <v>Kenderes Városi Önkormányzat</v>
          </cell>
          <cell r="F75" t="str">
            <v>Kenderes - kivéve Bánhalma</v>
          </cell>
        </row>
        <row r="76">
          <cell r="B76" t="str">
            <v>KE-BH-IV</v>
          </cell>
          <cell r="C76" t="str">
            <v>11-17145-2-001-00-06</v>
          </cell>
          <cell r="D76">
            <v>3911</v>
          </cell>
          <cell r="E76" t="str">
            <v>Kenderes Városi Önkormányzat</v>
          </cell>
          <cell r="F76" t="str">
            <v>Kenderes - Bánhalma</v>
          </cell>
        </row>
        <row r="77">
          <cell r="B77" t="str">
            <v>TYK-IV</v>
          </cell>
          <cell r="C77" t="str">
            <v>11-17215-1-003-00-06</v>
          </cell>
          <cell r="D77">
            <v>3912</v>
          </cell>
          <cell r="E77" t="str">
            <v>Pátyod Község Önkormányzata, Porcsalma Nagyközség Önkormányzata, Tyukod Nagyközség Önkormányzata</v>
          </cell>
          <cell r="F77" t="str">
            <v>Pátyod, Porcsalma, Tyukod</v>
          </cell>
        </row>
        <row r="78">
          <cell r="B78" t="str">
            <v>TPGY-IV</v>
          </cell>
          <cell r="C78" t="str">
            <v>11-17303-1-001-01-06</v>
          </cell>
          <cell r="D78">
            <v>3913</v>
          </cell>
          <cell r="E78" t="str">
            <v>Tápiógyörgye Község Önkormányzata</v>
          </cell>
          <cell r="F78" t="str">
            <v>Tápiógyörgye</v>
          </cell>
        </row>
        <row r="79">
          <cell r="B79" t="str">
            <v>TS-IV</v>
          </cell>
          <cell r="C79" t="str">
            <v>11-17695-1-001-00-07</v>
          </cell>
          <cell r="D79">
            <v>3914</v>
          </cell>
          <cell r="E79" t="str">
            <v>Tiszasüly Községi Önkormányzat</v>
          </cell>
          <cell r="F79" t="str">
            <v>Tiszasüly - kivéve Tiszasüly-Szénási major</v>
          </cell>
        </row>
        <row r="80">
          <cell r="B80" t="str">
            <v>TSSZ-IV</v>
          </cell>
          <cell r="C80" t="str">
            <v>11-17695-2-001-00-13</v>
          </cell>
          <cell r="D80">
            <v>4306</v>
          </cell>
          <cell r="E80" t="str">
            <v>Tiszasüly Községi Önkormányzat</v>
          </cell>
          <cell r="F80" t="str">
            <v>Tiszasüly - Szénási major</v>
          </cell>
        </row>
        <row r="81">
          <cell r="B81" t="str">
            <v>UJSZ-IV</v>
          </cell>
          <cell r="C81" t="str">
            <v>11-17808-1-001-00-05</v>
          </cell>
          <cell r="D81">
            <v>3915</v>
          </cell>
          <cell r="E81" t="str">
            <v>Újszilvás Község Önkormányzata</v>
          </cell>
          <cell r="F81" t="str">
            <v>Újszilvás</v>
          </cell>
        </row>
        <row r="82">
          <cell r="B82" t="str">
            <v>JD-IV</v>
          </cell>
          <cell r="C82" t="str">
            <v>11-17978-1-001-00-06</v>
          </cell>
          <cell r="D82">
            <v>3916</v>
          </cell>
          <cell r="E82" t="str">
            <v>Jászdózsa Községi Önkormányzat</v>
          </cell>
          <cell r="F82" t="str">
            <v>Jászdózsa</v>
          </cell>
        </row>
        <row r="83">
          <cell r="B83" t="str">
            <v>SZA-IV</v>
          </cell>
          <cell r="C83" t="str">
            <v>11-18005-1-001-00-02</v>
          </cell>
          <cell r="D83">
            <v>3917</v>
          </cell>
          <cell r="E83" t="str">
            <v>Szamosangyalos Község Önkormányzata</v>
          </cell>
          <cell r="F83" t="str">
            <v>Szamosangyalos</v>
          </cell>
        </row>
        <row r="84">
          <cell r="B84" t="str">
            <v>GBJ-IV</v>
          </cell>
          <cell r="C84" t="str">
            <v>11-18175-1-001-01-04</v>
          </cell>
          <cell r="D84">
            <v>3918</v>
          </cell>
          <cell r="E84" t="str">
            <v>Gáborján Község Önkormányzata</v>
          </cell>
          <cell r="F84" t="str">
            <v>Gáborján</v>
          </cell>
        </row>
        <row r="85">
          <cell r="B85" t="str">
            <v>JB-IV</v>
          </cell>
          <cell r="C85" t="str">
            <v>11-18209-1-001-00-00</v>
          </cell>
          <cell r="D85">
            <v>3919</v>
          </cell>
          <cell r="E85" t="str">
            <v>Jászberény Városi Önkormányzat</v>
          </cell>
          <cell r="F85" t="str">
            <v>Jászberény - kivéve Portelekitanyák</v>
          </cell>
        </row>
        <row r="86">
          <cell r="B86" t="str">
            <v>PT-IV</v>
          </cell>
          <cell r="C86" t="str">
            <v>11-18209-2-001-00-05</v>
          </cell>
          <cell r="D86">
            <v>3920</v>
          </cell>
          <cell r="E86" t="str">
            <v>Jászberény Városi Önkormányzat</v>
          </cell>
          <cell r="F86" t="str">
            <v>Jászberény - Portelekitanyák</v>
          </cell>
        </row>
        <row r="87">
          <cell r="B87" t="str">
            <v>KK-IV</v>
          </cell>
          <cell r="C87" t="str">
            <v>11-18281-1-001-00-10</v>
          </cell>
          <cell r="D87">
            <v>3921</v>
          </cell>
          <cell r="E87" t="str">
            <v>Magyar Állam</v>
          </cell>
          <cell r="F87" t="str">
            <v>Kisköre</v>
          </cell>
        </row>
        <row r="88">
          <cell r="B88" t="str">
            <v>VN1-IV</v>
          </cell>
          <cell r="C88" t="str">
            <v>11-18324-1-006-00-02</v>
          </cell>
          <cell r="D88">
            <v>3922</v>
          </cell>
          <cell r="E88" t="str">
            <v>Aranyosapáti Község Önkormányzata, Gyüre Község Önkormányzata, Kisvarsány Község Önkormányzata, Nagyvarsány Község Önkormányzata, Olcsva Község Önkormányzata, Vásárosnamény Város Önkormányzata</v>
          </cell>
          <cell r="F88" t="str">
            <v>Aranyosapáti, Gyüre, Kisvarsány, Nagyvarsány, Olcsva, Vásárosnamény</v>
          </cell>
        </row>
        <row r="89">
          <cell r="B89" t="str">
            <v>VN2-IV</v>
          </cell>
          <cell r="C89" t="str">
            <v>11-18324-2-001-01-14</v>
          </cell>
          <cell r="D89">
            <v>3923</v>
          </cell>
          <cell r="E89" t="str">
            <v>Vásárosnamény Város Önkormányzata</v>
          </cell>
          <cell r="F89" t="str">
            <v>Vásárosnamény - Perényi tanya</v>
          </cell>
        </row>
        <row r="90">
          <cell r="B90" t="str">
            <v>VN3-IV</v>
          </cell>
          <cell r="C90" t="str">
            <v>11-18324-3-001-01-03</v>
          </cell>
          <cell r="D90">
            <v>3924</v>
          </cell>
          <cell r="E90" t="str">
            <v>Vásárosnamény Város Önkormányzata</v>
          </cell>
          <cell r="F90" t="str">
            <v>Vásárosnamény - Károlyi tanya</v>
          </cell>
        </row>
        <row r="91">
          <cell r="B91" t="str">
            <v>VJ-IV</v>
          </cell>
          <cell r="C91" t="str">
            <v>11-18591-1-003-00-01</v>
          </cell>
          <cell r="D91">
            <v>3925</v>
          </cell>
          <cell r="E91" t="str">
            <v>Őr Község Önkormányzata, Rohod Község Önkormányzata, Vaja Város Önkormányzat</v>
          </cell>
          <cell r="F91" t="str">
            <v>Őr, Rohod, Vaja</v>
          </cell>
        </row>
        <row r="92">
          <cell r="B92" t="str">
            <v>FGY-IV</v>
          </cell>
          <cell r="C92" t="str">
            <v>11-18971-1-004-00-07</v>
          </cell>
          <cell r="D92">
            <v>3926</v>
          </cell>
          <cell r="E92" t="str">
            <v>Fehérgyarmat Város Önkormányzata, Kömörő Községi Önkormányzat, Mánd Község Önkormányzata, Penyige Község Önkormányzata</v>
          </cell>
          <cell r="F92" t="str">
            <v>Fehérgyarmat, Kömörő, Mánd, Penyige</v>
          </cell>
        </row>
        <row r="93">
          <cell r="B93" t="str">
            <v>KAR-IV</v>
          </cell>
          <cell r="C93" t="str">
            <v>11-19424-1-002-00-13</v>
          </cell>
          <cell r="D93">
            <v>3927</v>
          </cell>
          <cell r="E93" t="str">
            <v>Kisar Község Önkormányzata, Nagyar Községi Önkormányzat</v>
          </cell>
          <cell r="F93" t="str">
            <v>Kisar, Nagyar</v>
          </cell>
        </row>
        <row r="94">
          <cell r="B94" t="str">
            <v>GYGY-IV</v>
          </cell>
          <cell r="C94" t="str">
            <v>11-19558-1-003-00-12</v>
          </cell>
          <cell r="D94">
            <v>3928</v>
          </cell>
          <cell r="E94" t="str">
            <v>Cégénydányád Község Önkormányzata, Gyügye Község Önkormányzata, Szamosújlak Község Önkormányzata</v>
          </cell>
          <cell r="F94" t="str">
            <v>Cégénydányád, Gyügye, Szamosújlak</v>
          </cell>
        </row>
        <row r="95">
          <cell r="B95" t="str">
            <v>MP-IV</v>
          </cell>
          <cell r="C95" t="str">
            <v>11-19655-1-002-00-14</v>
          </cell>
          <cell r="D95">
            <v>3929</v>
          </cell>
          <cell r="E95" t="str">
            <v>Máriapócs Város Önkormányzata, Pócspetri Község Önkormányzata</v>
          </cell>
          <cell r="F95" t="str">
            <v>Máriapócs, Pócspetri</v>
          </cell>
        </row>
        <row r="96">
          <cell r="B96" t="str">
            <v>KP-IV</v>
          </cell>
          <cell r="C96" t="str">
            <v>11-19813-1-001-00-00</v>
          </cell>
          <cell r="D96">
            <v>3930</v>
          </cell>
          <cell r="E96" t="str">
            <v>Kétpó Község Önkormányzata</v>
          </cell>
          <cell r="F96" t="str">
            <v>Kétpó</v>
          </cell>
        </row>
        <row r="97">
          <cell r="B97" t="str">
            <v>TR-IV</v>
          </cell>
          <cell r="C97" t="str">
            <v>11-20181-1-001-00-10</v>
          </cell>
          <cell r="D97">
            <v>3931</v>
          </cell>
          <cell r="E97" t="str">
            <v>Tiszaroff Községi Önkormányzat</v>
          </cell>
          <cell r="F97" t="str">
            <v>Tiszaroff</v>
          </cell>
        </row>
        <row r="98">
          <cell r="B98" t="str">
            <v>TD-IV</v>
          </cell>
          <cell r="C98" t="str">
            <v>11-20260-1-001-00-12</v>
          </cell>
          <cell r="D98">
            <v>3932</v>
          </cell>
          <cell r="E98" t="str">
            <v>Tivadar Község Önkormányzata</v>
          </cell>
          <cell r="F98" t="str">
            <v>Tivadar - kivéve Üdülő</v>
          </cell>
        </row>
        <row r="99">
          <cell r="B99" t="str">
            <v>TDÜ-IV</v>
          </cell>
          <cell r="C99" t="str">
            <v>11-20260-2-001-01-02</v>
          </cell>
          <cell r="D99">
            <v>3933</v>
          </cell>
          <cell r="E99" t="str">
            <v>Tivadar Község Önkormányzata</v>
          </cell>
          <cell r="F99" t="str">
            <v>Tivadar - Üdülő</v>
          </cell>
        </row>
        <row r="100">
          <cell r="B100" t="str">
            <v>ULT-IV</v>
          </cell>
          <cell r="C100" t="str">
            <v>11-20419-1-001-01-04</v>
          </cell>
          <cell r="D100">
            <v>3934</v>
          </cell>
          <cell r="E100" t="str">
            <v>Újléta Község Önkormányzata</v>
          </cell>
          <cell r="F100" t="str">
            <v>Újléta</v>
          </cell>
        </row>
        <row r="101">
          <cell r="B101" t="str">
            <v>BS-IV</v>
          </cell>
          <cell r="C101" t="str">
            <v>11-20677-1-001-00-07</v>
          </cell>
          <cell r="D101">
            <v>3935</v>
          </cell>
          <cell r="E101" t="str">
            <v>Beregsurány Község Önkormányzata</v>
          </cell>
          <cell r="F101" t="str">
            <v>Beregsurány</v>
          </cell>
        </row>
        <row r="102">
          <cell r="B102" t="str">
            <v>JL-IV</v>
          </cell>
          <cell r="C102" t="str">
            <v>11-21111-1-001-00-12</v>
          </cell>
          <cell r="D102">
            <v>3936</v>
          </cell>
          <cell r="E102" t="str">
            <v>Jászladány Nagyközségi Önkormányzat</v>
          </cell>
          <cell r="F102" t="str">
            <v>Jászladány</v>
          </cell>
        </row>
        <row r="103">
          <cell r="B103" t="str">
            <v>VEZS-IV</v>
          </cell>
          <cell r="C103" t="str">
            <v>11-21157-1-001-00-04</v>
          </cell>
          <cell r="D103">
            <v>3937</v>
          </cell>
          <cell r="E103" t="str">
            <v>Vezseny Községi Önkormányzat</v>
          </cell>
          <cell r="F103" t="str">
            <v>Vezseny</v>
          </cell>
        </row>
        <row r="104">
          <cell r="B104" t="str">
            <v>TLM-IV</v>
          </cell>
          <cell r="C104" t="str">
            <v>11-21467-1-001-01-10</v>
          </cell>
          <cell r="D104">
            <v>3938</v>
          </cell>
          <cell r="E104" t="str">
            <v>Tóalmás Község Önkormányzat</v>
          </cell>
          <cell r="F104" t="str">
            <v>Tóalmás</v>
          </cell>
        </row>
        <row r="105">
          <cell r="B105" t="str">
            <v>ND-IV</v>
          </cell>
          <cell r="C105" t="str">
            <v>11-21485-1-002-00-13</v>
          </cell>
          <cell r="D105">
            <v>3939</v>
          </cell>
          <cell r="E105" t="str">
            <v>Nagydobos Község Önkormányzata, Nyírparasznya Község Önkormányzata</v>
          </cell>
          <cell r="F105" t="str">
            <v>Nagydobos, Nyírparasznya</v>
          </cell>
        </row>
        <row r="106">
          <cell r="B106" t="str">
            <v>NI-IV</v>
          </cell>
          <cell r="C106" t="str">
            <v>11-21689-1-001-00-07</v>
          </cell>
          <cell r="D106">
            <v>3940</v>
          </cell>
          <cell r="E106" t="str">
            <v>Nagyiván Községi Önkormányzat</v>
          </cell>
          <cell r="F106" t="str">
            <v>Nagyiván</v>
          </cell>
        </row>
        <row r="107">
          <cell r="B107" t="str">
            <v>SSP-IV</v>
          </cell>
          <cell r="C107" t="str">
            <v>11-21713-1-001-00-00</v>
          </cell>
          <cell r="D107">
            <v>3941</v>
          </cell>
          <cell r="E107" t="str">
            <v>Sülysáp Város Önkormányzata</v>
          </cell>
          <cell r="F107" t="str">
            <v>Sülysáp</v>
          </cell>
        </row>
        <row r="108">
          <cell r="B108" t="str">
            <v>SZB-IV</v>
          </cell>
          <cell r="C108" t="str">
            <v>11-22017-1-001-00-05</v>
          </cell>
          <cell r="D108">
            <v>3942</v>
          </cell>
          <cell r="E108" t="str">
            <v>Szamosbecs Község Önkormányzata</v>
          </cell>
          <cell r="F108" t="str">
            <v>Szamosbecs</v>
          </cell>
        </row>
        <row r="109">
          <cell r="B109" t="str">
            <v>JA-IV</v>
          </cell>
          <cell r="C109" t="str">
            <v>11-22202-1-001-00-14</v>
          </cell>
          <cell r="D109">
            <v>3943</v>
          </cell>
          <cell r="E109" t="str">
            <v>Jászapáti Városi Önkormányzat</v>
          </cell>
          <cell r="F109" t="str">
            <v>Jászapáti</v>
          </cell>
        </row>
        <row r="110">
          <cell r="B110" t="str">
            <v>BP-IV</v>
          </cell>
          <cell r="C110" t="str">
            <v>11-22239-1-002-00-07</v>
          </cell>
          <cell r="D110">
            <v>3944</v>
          </cell>
          <cell r="E110" t="str">
            <v>Botpalád Község Önkormányzata, Kispalád Község Önkormányzata</v>
          </cell>
          <cell r="F110" t="str">
            <v>Botpalád, Kispalád</v>
          </cell>
        </row>
        <row r="111">
          <cell r="B111" t="str">
            <v>PÁND-IV</v>
          </cell>
          <cell r="C111" t="str">
            <v>11-22248-1-001-00-06</v>
          </cell>
          <cell r="D111">
            <v>3946</v>
          </cell>
          <cell r="E111" t="str">
            <v>Pánd Község Önkormányzata</v>
          </cell>
          <cell r="F111" t="str">
            <v>Pánd</v>
          </cell>
        </row>
        <row r="112">
          <cell r="B112" t="str">
            <v>KTF-IV</v>
          </cell>
          <cell r="C112" t="str">
            <v>11-22336-1-001-00-11</v>
          </cell>
          <cell r="D112">
            <v>3945</v>
          </cell>
          <cell r="E112" t="str">
            <v>Komlódtótfalu Község Önkormányzat</v>
          </cell>
          <cell r="F112" t="str">
            <v>Komlódtótfalu</v>
          </cell>
        </row>
        <row r="113">
          <cell r="B113" t="str">
            <v>HDNN-IV</v>
          </cell>
          <cell r="C113" t="str">
            <v>11-22406-1-001-02-14</v>
          </cell>
          <cell r="D113">
            <v>3947</v>
          </cell>
          <cell r="E113" t="str">
            <v>Hajdúnánás Városi Önkormányzat</v>
          </cell>
          <cell r="F113" t="str">
            <v>Hajdúnánás - kivéve Tedej</v>
          </cell>
        </row>
        <row r="114">
          <cell r="B114" t="str">
            <v>HDNNT-IV</v>
          </cell>
          <cell r="C114" t="str">
            <v>11-22406-2-001-00-01</v>
          </cell>
          <cell r="D114">
            <v>4307</v>
          </cell>
          <cell r="E114" t="str">
            <v>Hajdúnánás Városi Önkormányzat</v>
          </cell>
          <cell r="F114" t="str">
            <v>Hajdúnánás - Tedej</v>
          </cell>
        </row>
        <row r="115">
          <cell r="B115" t="str">
            <v>KH-IV</v>
          </cell>
          <cell r="C115" t="str">
            <v>11-22567-1-001-00-12</v>
          </cell>
          <cell r="D115">
            <v>3948</v>
          </cell>
          <cell r="E115" t="str">
            <v>Kunhegyes Város Önkormányzata</v>
          </cell>
          <cell r="F115" t="str">
            <v>Kunhegyes</v>
          </cell>
        </row>
        <row r="116">
          <cell r="B116" t="str">
            <v>TSZI-IV</v>
          </cell>
          <cell r="C116" t="str">
            <v>11-22789-1-002-00-14</v>
          </cell>
          <cell r="D116">
            <v>3949</v>
          </cell>
          <cell r="E116" t="str">
            <v>Tiszaszentimre Községi Önkormányzat, Tomajmonostora Községi Önkormányzat</v>
          </cell>
          <cell r="F116" t="str">
            <v>Tiszaszentimre, Tomajmonostora</v>
          </cell>
        </row>
        <row r="117">
          <cell r="B117" t="str">
            <v>JK-IV</v>
          </cell>
          <cell r="C117" t="str">
            <v>11-22798-1-001-00-13</v>
          </cell>
          <cell r="D117">
            <v>3950</v>
          </cell>
          <cell r="E117" t="str">
            <v>Jászkisér Város Önkormányzata</v>
          </cell>
          <cell r="F117" t="str">
            <v>Jászkisér</v>
          </cell>
        </row>
        <row r="118">
          <cell r="B118" t="str">
            <v>JH-IV</v>
          </cell>
          <cell r="C118" t="str">
            <v>11-22859-1-001-00-13</v>
          </cell>
          <cell r="D118">
            <v>3951</v>
          </cell>
          <cell r="E118" t="str">
            <v>Jánoshida Községi Önkormányzat</v>
          </cell>
          <cell r="F118" t="str">
            <v>Jánoshida</v>
          </cell>
        </row>
        <row r="119">
          <cell r="B119" t="str">
            <v>JÁ-IV</v>
          </cell>
          <cell r="C119" t="str">
            <v>11-22929-1-001-00-14</v>
          </cell>
          <cell r="D119">
            <v>3952</v>
          </cell>
          <cell r="E119" t="str">
            <v>Jászágó Községi Önkormányzat</v>
          </cell>
          <cell r="F119" t="str">
            <v>Jászágó</v>
          </cell>
        </row>
        <row r="120">
          <cell r="B120" t="str">
            <v>JT-IV</v>
          </cell>
          <cell r="C120" t="str">
            <v>11-23135-1-001-00-12</v>
          </cell>
          <cell r="D120">
            <v>3953</v>
          </cell>
          <cell r="E120" t="str">
            <v>Jásztelek Községi Önkormányzat</v>
          </cell>
          <cell r="F120" t="str">
            <v>Jásztelek</v>
          </cell>
        </row>
        <row r="121">
          <cell r="B121" t="str">
            <v>KMDR-IV</v>
          </cell>
          <cell r="C121" t="str">
            <v>11-23171-1-001-00-00</v>
          </cell>
          <cell r="D121">
            <v>1462</v>
          </cell>
          <cell r="E121" t="str">
            <v>Kunmadaras Nagyközség Önkormányzata</v>
          </cell>
          <cell r="F121" t="str">
            <v>Kunmadaras</v>
          </cell>
        </row>
        <row r="122">
          <cell r="B122" t="str">
            <v>JFSZ-IV</v>
          </cell>
          <cell r="C122" t="str">
            <v>11-23339-1-001-00-10</v>
          </cell>
          <cell r="D122">
            <v>3954</v>
          </cell>
          <cell r="E122" t="str">
            <v>Jászfényszaru Város Önkormányzata</v>
          </cell>
          <cell r="F122" t="str">
            <v>Jászfényszaru</v>
          </cell>
        </row>
        <row r="123">
          <cell r="B123" t="str">
            <v>JFSZGY-IV</v>
          </cell>
          <cell r="C123" t="str">
            <v>11-23579-1-001-00-12</v>
          </cell>
          <cell r="D123">
            <v>3955</v>
          </cell>
          <cell r="E123" t="str">
            <v>Jászfelsőszentgyörgy Községi Önkormányzat</v>
          </cell>
          <cell r="F123" t="str">
            <v>Jászfelsőszentgyörgy</v>
          </cell>
        </row>
        <row r="124">
          <cell r="B124" t="str">
            <v>SRU-IV</v>
          </cell>
          <cell r="C124" t="str">
            <v>11-23940-1-003-01-00</v>
          </cell>
          <cell r="D124">
            <v>3956</v>
          </cell>
          <cell r="E124" t="str">
            <v>Sárrétudvari Nagyközség Önkormányzata, Biharnagybajom Községi Önkormányzat, Szerep Községi Önkormányzat</v>
          </cell>
          <cell r="F124" t="str">
            <v>Sárrétudvari, Biharnagybajom, Szerep</v>
          </cell>
        </row>
        <row r="125">
          <cell r="B125" t="str">
            <v>JI-IV</v>
          </cell>
          <cell r="C125" t="str">
            <v>11-24086-1-001-00-12</v>
          </cell>
          <cell r="D125">
            <v>3957</v>
          </cell>
          <cell r="E125" t="str">
            <v>Jászivány Községi Önkormányzat</v>
          </cell>
          <cell r="F125" t="str">
            <v>Jászivány</v>
          </cell>
        </row>
        <row r="126">
          <cell r="B126" t="str">
            <v>CSS-IV</v>
          </cell>
          <cell r="C126" t="str">
            <v>11-24095-1-001-00-13</v>
          </cell>
          <cell r="D126">
            <v>3958</v>
          </cell>
          <cell r="E126" t="str">
            <v>Csengersima Község Önkormányzata</v>
          </cell>
          <cell r="F126" t="str">
            <v>Csengersima</v>
          </cell>
        </row>
        <row r="127">
          <cell r="B127" t="str">
            <v>JJH-IV</v>
          </cell>
          <cell r="C127" t="str">
            <v>11-25186-1-001-00-15</v>
          </cell>
          <cell r="D127">
            <v>3959</v>
          </cell>
          <cell r="E127" t="str">
            <v>Jászjákóhalma Községi Önkormányzat</v>
          </cell>
          <cell r="F127" t="str">
            <v>Jászjákóhalma</v>
          </cell>
        </row>
        <row r="128">
          <cell r="B128" t="str">
            <v>BDH-IV</v>
          </cell>
          <cell r="C128" t="str">
            <v>11-25256-1-003-00-04</v>
          </cell>
          <cell r="D128">
            <v>3960</v>
          </cell>
          <cell r="E128" t="str">
            <v>Bihardancsháza Község Önkormányzata, Nagyrábé Nagyközség Önkormányzata, Sáp Községi Önkormányzat</v>
          </cell>
          <cell r="F128" t="str">
            <v>Bihardancsháza, Nagyrábé, Sáp</v>
          </cell>
        </row>
        <row r="129">
          <cell r="B129" t="str">
            <v>AL-IV</v>
          </cell>
          <cell r="C129" t="str">
            <v>11-25265-1-001-00-01</v>
          </cell>
          <cell r="D129">
            <v>3961</v>
          </cell>
          <cell r="E129" t="str">
            <v>Alattyán Község Önkormányzata</v>
          </cell>
          <cell r="F129" t="str">
            <v>Alattyán</v>
          </cell>
        </row>
        <row r="130">
          <cell r="B130" t="str">
            <v>KSZ-IV</v>
          </cell>
          <cell r="C130" t="str">
            <v>11-25919-1-001-00-04</v>
          </cell>
          <cell r="D130">
            <v>3962</v>
          </cell>
          <cell r="E130" t="str">
            <v>Kisújszállás Város Önkormányzata</v>
          </cell>
          <cell r="F130" t="str">
            <v>Kisújszállás</v>
          </cell>
        </row>
        <row r="131">
          <cell r="B131" t="str">
            <v>MÁTY-IV</v>
          </cell>
          <cell r="C131" t="str">
            <v>11-26091-1-003-00-11</v>
          </cell>
          <cell r="D131">
            <v>3963</v>
          </cell>
          <cell r="E131" t="str">
            <v>Lónya Község Önkormányzata, Mátyus Község Önkormányzata, Tiszakerecseny Község Önkormányzata</v>
          </cell>
          <cell r="F131" t="str">
            <v>Lónya, Mátyus, Tiszakerecseny</v>
          </cell>
        </row>
        <row r="132">
          <cell r="B132" t="str">
            <v>MH-IV</v>
          </cell>
          <cell r="C132" t="str">
            <v>11-26286-1-001-00-02</v>
          </cell>
          <cell r="D132">
            <v>3964</v>
          </cell>
          <cell r="E132" t="str">
            <v>Mezőhék Község Önkormányzata</v>
          </cell>
          <cell r="F132" t="str">
            <v>Mezőhék</v>
          </cell>
        </row>
        <row r="133">
          <cell r="B133" t="str">
            <v>BRD-IV</v>
          </cell>
          <cell r="C133" t="str">
            <v>11-26693-1-001-01-12</v>
          </cell>
          <cell r="D133">
            <v>3965</v>
          </cell>
          <cell r="E133" t="str">
            <v>Báránd Községi Önkormányzat</v>
          </cell>
          <cell r="F133" t="str">
            <v>Báránd</v>
          </cell>
        </row>
        <row r="134">
          <cell r="B134" t="str">
            <v>CSÚ-IV</v>
          </cell>
          <cell r="C134" t="str">
            <v>11-26851-1-002-00-01</v>
          </cell>
          <cell r="D134">
            <v>3966</v>
          </cell>
          <cell r="E134" t="str">
            <v>Csengerújfalu Község Önkormányzata, Ura Község Önkormányzata</v>
          </cell>
          <cell r="F134" t="str">
            <v>Csengerújfalu, Ura</v>
          </cell>
        </row>
        <row r="135">
          <cell r="B135" t="str">
            <v>NB-IV</v>
          </cell>
          <cell r="C135" t="str">
            <v>11-27119-1-001-00-00</v>
          </cell>
          <cell r="D135">
            <v>3967</v>
          </cell>
          <cell r="E135" t="str">
            <v>Nemesborzova Község Önkormányzata</v>
          </cell>
          <cell r="F135" t="str">
            <v>Nemesborzova</v>
          </cell>
        </row>
        <row r="136">
          <cell r="B136" t="str">
            <v>TSZMK-IV</v>
          </cell>
          <cell r="C136" t="str">
            <v>11-27313-1-001-01-11</v>
          </cell>
          <cell r="D136">
            <v>3968</v>
          </cell>
          <cell r="E136" t="str">
            <v>Törökszentmiklós Városi Önkormányzat</v>
          </cell>
          <cell r="F136" t="str">
            <v>Törökszentmiklós - kivéve Törökszentmiklós-Surjány, Törökszentmiklós-Szakállas és Törökszentmiklós-Óballa</v>
          </cell>
        </row>
        <row r="137">
          <cell r="B137" t="str">
            <v>TSZMKS-IV</v>
          </cell>
          <cell r="C137" t="str">
            <v>11-27313-2-001-00-15</v>
          </cell>
          <cell r="D137">
            <v>4308</v>
          </cell>
          <cell r="E137" t="str">
            <v>Törökszentmiklós Városi Önkormányzat</v>
          </cell>
          <cell r="F137" t="str">
            <v>Törökszentmiklós - Surjány, Szakállas</v>
          </cell>
        </row>
        <row r="138">
          <cell r="B138" t="str">
            <v>TSZMKO-IV</v>
          </cell>
          <cell r="C138" t="str">
            <v>11-27313-3-001-00-04</v>
          </cell>
          <cell r="D138">
            <v>4309</v>
          </cell>
          <cell r="E138" t="str">
            <v>Törökszentmiklós Városi Önkormányzat</v>
          </cell>
          <cell r="F138" t="str">
            <v>Törökszentmiklós - Óballa</v>
          </cell>
        </row>
        <row r="139">
          <cell r="B139" t="str">
            <v>VÁMA-IV</v>
          </cell>
          <cell r="C139" t="str">
            <v>11-27322-1-003-00-15</v>
          </cell>
          <cell r="D139">
            <v>3969</v>
          </cell>
          <cell r="E139" t="str">
            <v>Barabás Község Önkormányzata, Gelénes Község Önkormányzata, Vámosatya Község Önkormányzata</v>
          </cell>
          <cell r="F139" t="str">
            <v>Barabás, Gelénes, Vámosatya</v>
          </cell>
        </row>
        <row r="140">
          <cell r="B140" t="str">
            <v>KVA-IV</v>
          </cell>
          <cell r="C140" t="str">
            <v>11-27827-1-001-00-11</v>
          </cell>
          <cell r="D140">
            <v>3970</v>
          </cell>
          <cell r="E140" t="str">
            <v>Káva Község Önkormányzata</v>
          </cell>
          <cell r="F140" t="str">
            <v>Káva</v>
          </cell>
        </row>
        <row r="141">
          <cell r="B141" t="str">
            <v>SZOL-IV</v>
          </cell>
          <cell r="C141" t="str">
            <v>11-27854-1-006-00-10</v>
          </cell>
          <cell r="D141">
            <v>4234</v>
          </cell>
          <cell r="E141" t="str">
            <v>Magyar Állam</v>
          </cell>
          <cell r="F141" t="str">
            <v>Rákóczifalva, Rákócziújfalu, Szászberek, Szolnok, Újszász, Zagyvarékas</v>
          </cell>
        </row>
        <row r="142">
          <cell r="B142" t="str">
            <v>NSZ-IV</v>
          </cell>
          <cell r="C142" t="str">
            <v>11-27988-1-003-00-15</v>
          </cell>
          <cell r="D142">
            <v>3971</v>
          </cell>
          <cell r="E142" t="str">
            <v>Kisszekeres Község Önkormányzata, Nagyszekeres Község Önkormányzata, Zsarolyán Község Önkormányzata</v>
          </cell>
          <cell r="F142" t="str">
            <v>Kisszekeres, Nagyszekeres, Zsarolyán</v>
          </cell>
        </row>
        <row r="143">
          <cell r="B143" t="str">
            <v>NUV-IV</v>
          </cell>
          <cell r="C143" t="str">
            <v>11-28103-1-001-00-10</v>
          </cell>
          <cell r="D143">
            <v>3972</v>
          </cell>
          <cell r="E143" t="str">
            <v>Nádudvar Város Önkormányzata</v>
          </cell>
          <cell r="F143" t="str">
            <v>Nádudvar</v>
          </cell>
        </row>
        <row r="144">
          <cell r="B144" t="str">
            <v>TK-IV</v>
          </cell>
          <cell r="C144" t="str">
            <v>11-28228-1-001-00-04</v>
          </cell>
          <cell r="D144">
            <v>3973</v>
          </cell>
          <cell r="E144" t="str">
            <v>Túrkeve Városi Önkormányzat</v>
          </cell>
          <cell r="F144" t="str">
            <v>Túrkeve</v>
          </cell>
        </row>
        <row r="145">
          <cell r="B145" t="str">
            <v>BD-IV</v>
          </cell>
          <cell r="C145" t="str">
            <v>11-28246-1-001-00-06</v>
          </cell>
          <cell r="D145">
            <v>3974</v>
          </cell>
          <cell r="E145" t="str">
            <v>Beregdaróc Község Önkormányzata</v>
          </cell>
          <cell r="F145" t="str">
            <v>Beregdaróc</v>
          </cell>
        </row>
        <row r="146">
          <cell r="B146" t="str">
            <v>KL-IV</v>
          </cell>
          <cell r="C146" t="str">
            <v>11-28477-1-001-00-07</v>
          </cell>
          <cell r="D146">
            <v>3975</v>
          </cell>
          <cell r="E146" t="str">
            <v>Kisléta Község Önkormányzata</v>
          </cell>
          <cell r="F146" t="str">
            <v>Kisléta</v>
          </cell>
        </row>
        <row r="147">
          <cell r="B147" t="str">
            <v>URI-IV</v>
          </cell>
          <cell r="C147" t="str">
            <v>11-28644-1-001-01-15</v>
          </cell>
          <cell r="D147">
            <v>3976</v>
          </cell>
          <cell r="E147" t="str">
            <v>Úri Község Önkormányzata</v>
          </cell>
          <cell r="F147" t="str">
            <v>Úri</v>
          </cell>
        </row>
        <row r="148">
          <cell r="B148" t="str">
            <v>SZMK-IV</v>
          </cell>
          <cell r="C148" t="str">
            <v>11-28653-1-001-00-15</v>
          </cell>
          <cell r="D148">
            <v>3977</v>
          </cell>
          <cell r="E148" t="str">
            <v>Szentmártonkáta Nagyközség Önkormányzata</v>
          </cell>
          <cell r="F148" t="str">
            <v>Szentmártonkáta</v>
          </cell>
        </row>
        <row r="149">
          <cell r="B149" t="str">
            <v>ÖR-IV</v>
          </cell>
          <cell r="C149" t="str">
            <v>11-29382-1-001-00-15</v>
          </cell>
          <cell r="D149">
            <v>3980</v>
          </cell>
          <cell r="E149" t="str">
            <v>Örményes Községi Önkormányzat</v>
          </cell>
          <cell r="F149" t="str">
            <v>Örményes</v>
          </cell>
        </row>
        <row r="150">
          <cell r="B150" t="str">
            <v>CSD-IV</v>
          </cell>
          <cell r="C150" t="str">
            <v>11-29416-1-003-00-00</v>
          </cell>
          <cell r="D150">
            <v>3981</v>
          </cell>
          <cell r="E150" t="str">
            <v>Csaroda Község Önkormányzata, Hetefejércse Község Önkormányzata, Tákos Község Önkormányzata</v>
          </cell>
          <cell r="F150" t="str">
            <v>Csaroda, Hetefejércse, Tákos</v>
          </cell>
        </row>
        <row r="151">
          <cell r="B151" t="str">
            <v>GUL-IV</v>
          </cell>
          <cell r="C151" t="str">
            <v>11-29443-1-001-00-15</v>
          </cell>
          <cell r="D151">
            <v>3982</v>
          </cell>
          <cell r="E151" t="str">
            <v>Gulács Község Önkormányzata</v>
          </cell>
          <cell r="F151" t="str">
            <v>Gulács</v>
          </cell>
        </row>
        <row r="152">
          <cell r="B152" t="str">
            <v>TF-IV</v>
          </cell>
          <cell r="C152" t="str">
            <v>11-29726-1-001-01-00</v>
          </cell>
          <cell r="D152">
            <v>3983</v>
          </cell>
          <cell r="E152" t="str">
            <v>Tiszafüred Város Önkormányzata</v>
          </cell>
          <cell r="F152" t="str">
            <v>Tiszafüred - kivéve Tiszafüred-Kócsújfalu</v>
          </cell>
        </row>
        <row r="153">
          <cell r="B153" t="str">
            <v>TFK-IV</v>
          </cell>
          <cell r="C153" t="str">
            <v>11-29726-2-001-00-04</v>
          </cell>
          <cell r="D153">
            <v>4310</v>
          </cell>
          <cell r="E153" t="str">
            <v>Tiszafüred Város Önkormányzata</v>
          </cell>
          <cell r="F153" t="str">
            <v>Tiszafüred - Kócsújfalu</v>
          </cell>
        </row>
        <row r="154">
          <cell r="B154" t="str">
            <v>MHT-IV</v>
          </cell>
          <cell r="C154" t="str">
            <v>11-29799-1-004-00-02</v>
          </cell>
          <cell r="D154">
            <v>3984</v>
          </cell>
          <cell r="E154" t="str">
            <v>Garbolc Község Önkormányzata, Kishódos Község Önkormányzata, Méhtelek Község Önkormányzata, Nagyhódos Község Önkormányzata</v>
          </cell>
          <cell r="F154" t="str">
            <v>Garbolc, Kishódos, Méhtelek, Nagyhódos</v>
          </cell>
        </row>
        <row r="155">
          <cell r="B155" t="str">
            <v>SZTF-IV</v>
          </cell>
          <cell r="C155" t="str">
            <v>11-30085-1-001-00-06</v>
          </cell>
          <cell r="D155">
            <v>3985</v>
          </cell>
          <cell r="E155" t="str">
            <v>Szamostatárfalva Község Önkormányzata</v>
          </cell>
          <cell r="F155" t="str">
            <v>Szamostatárfalva</v>
          </cell>
        </row>
        <row r="156">
          <cell r="B156" t="str">
            <v>MSZ-IV</v>
          </cell>
          <cell r="C156" t="str">
            <v>11-30234-1-001-00-11</v>
          </cell>
          <cell r="D156">
            <v>3986</v>
          </cell>
          <cell r="E156" t="str">
            <v>Mesterszállás Községi Önkormányzat</v>
          </cell>
          <cell r="F156" t="str">
            <v>Mesterszállás</v>
          </cell>
        </row>
        <row r="157">
          <cell r="B157" t="str">
            <v>TGY-IV</v>
          </cell>
          <cell r="C157" t="str">
            <v>11-30304-1-001-00-12</v>
          </cell>
          <cell r="D157">
            <v>3987</v>
          </cell>
          <cell r="E157" t="str">
            <v>Tiszagyenda Községi Önkormányzat</v>
          </cell>
          <cell r="F157" t="str">
            <v>Tiszagyenda</v>
          </cell>
        </row>
        <row r="158">
          <cell r="B158" t="str">
            <v>JASZGY-IV</v>
          </cell>
          <cell r="C158" t="str">
            <v>11-30711-1-001-00-03</v>
          </cell>
          <cell r="D158">
            <v>3988</v>
          </cell>
          <cell r="E158" t="str">
            <v>Jászalsószentgyörgy Községi Önkormányzat</v>
          </cell>
          <cell r="F158" t="str">
            <v>Jászalsószentgyörgy</v>
          </cell>
        </row>
        <row r="159">
          <cell r="B159" t="str">
            <v>MPT-IV</v>
          </cell>
          <cell r="C159" t="str">
            <v>11-31033-1-001-01-13</v>
          </cell>
          <cell r="D159">
            <v>3989</v>
          </cell>
          <cell r="E159" t="str">
            <v>Mezőpeterd Községi Önkormányzat</v>
          </cell>
          <cell r="F159" t="str">
            <v>Mezőpeterd</v>
          </cell>
        </row>
        <row r="160">
          <cell r="B160" t="str">
            <v>NYB-IV</v>
          </cell>
          <cell r="C160" t="str">
            <v>11-31158-1-001-00-06</v>
          </cell>
          <cell r="D160">
            <v>3990</v>
          </cell>
          <cell r="E160" t="str">
            <v>Nyírbogát Város Önkormányzata</v>
          </cell>
          <cell r="F160" t="str">
            <v>Nyírbogát</v>
          </cell>
        </row>
        <row r="161">
          <cell r="B161" t="str">
            <v>SZCS-IV</v>
          </cell>
          <cell r="C161" t="str">
            <v>11-31237-1-002-00-12</v>
          </cell>
          <cell r="D161">
            <v>3991</v>
          </cell>
          <cell r="E161" t="str">
            <v>Szatmárcseke Község Önkormányzata, Túristvándi Község Önkormányzata</v>
          </cell>
          <cell r="F161" t="str">
            <v>Szatmárcseke, Túristvándi</v>
          </cell>
        </row>
        <row r="162">
          <cell r="B162" t="str">
            <v>KÓKA-IV</v>
          </cell>
          <cell r="C162" t="str">
            <v>11-31361-1-001-00-01</v>
          </cell>
          <cell r="D162">
            <v>3992</v>
          </cell>
          <cell r="E162" t="str">
            <v>Kóka Község Önkormányzata</v>
          </cell>
          <cell r="F162" t="str">
            <v>Kóka</v>
          </cell>
        </row>
        <row r="163">
          <cell r="B163" t="str">
            <v>MTA-IV</v>
          </cell>
          <cell r="C163" t="str">
            <v>11-31750-1-004-00-14</v>
          </cell>
          <cell r="D163">
            <v>3993</v>
          </cell>
          <cell r="E163" t="str">
            <v>Milota Község Önkormányzata, Tiszabecs Nagyközség Önkormányzata, Tiszacsécse Község Önkormányzata, Tiszakóród Község Önkormányzata</v>
          </cell>
          <cell r="F163" t="str">
            <v>Milota, Tiszabecs, Tiszacsécse, Tiszakóród</v>
          </cell>
        </row>
        <row r="164">
          <cell r="B164" t="str">
            <v>TPSZCS-IV</v>
          </cell>
          <cell r="C164" t="str">
            <v>11-31796-1-001-00-00</v>
          </cell>
          <cell r="D164">
            <v>3994</v>
          </cell>
          <cell r="E164" t="str">
            <v>Tápiószecső Nagyközség Önkormányzata</v>
          </cell>
          <cell r="F164" t="str">
            <v>Tápiószecső</v>
          </cell>
        </row>
        <row r="165">
          <cell r="B165" t="str">
            <v>USZ-IV</v>
          </cell>
          <cell r="C165" t="str">
            <v>11-31820-1-002-00-11</v>
          </cell>
          <cell r="D165">
            <v>3995</v>
          </cell>
          <cell r="E165" t="str">
            <v>Magosliget Község Önkormányzata, Uszka Község Önkormányzata</v>
          </cell>
          <cell r="F165" t="str">
            <v>Magosliget, Uszka</v>
          </cell>
        </row>
        <row r="166">
          <cell r="B166" t="str">
            <v>TV-IV</v>
          </cell>
          <cell r="C166" t="str">
            <v>11-31866-1-001-00-01</v>
          </cell>
          <cell r="D166">
            <v>3996</v>
          </cell>
          <cell r="E166" t="str">
            <v>Tiszavárkony Község Önkormányzata</v>
          </cell>
          <cell r="F166" t="str">
            <v>Tiszavárkony - kivéve Tiszavárkonyszőlő</v>
          </cell>
        </row>
        <row r="167">
          <cell r="B167" t="str">
            <v>TVSZ-IV</v>
          </cell>
          <cell r="C167" t="str">
            <v>11-31866-2-001-00-06</v>
          </cell>
          <cell r="D167">
            <v>3997</v>
          </cell>
          <cell r="E167" t="str">
            <v>Tiszavárkony Község Önkormányzata</v>
          </cell>
          <cell r="F167" t="str">
            <v>Tiszavárkony - Tiszavárkonyszőlő</v>
          </cell>
        </row>
        <row r="168">
          <cell r="B168" t="str">
            <v>USZTM-IV</v>
          </cell>
          <cell r="C168" t="str">
            <v>11-32568-1-001-02-00</v>
          </cell>
          <cell r="D168">
            <v>3998</v>
          </cell>
          <cell r="E168" t="str">
            <v>Újszentmargita Község Önkormányzata</v>
          </cell>
          <cell r="F168" t="str">
            <v>Újszentmargita - kivéve Újszentmargita-Tuka</v>
          </cell>
        </row>
        <row r="169">
          <cell r="B169" t="str">
            <v>USZTMT-IV</v>
          </cell>
          <cell r="C169" t="str">
            <v>11-32568-2-001-00-03</v>
          </cell>
          <cell r="D169">
            <v>4311</v>
          </cell>
          <cell r="E169" t="str">
            <v>Újszentmargita Község Önkormányzata</v>
          </cell>
          <cell r="F169" t="str">
            <v>Újszentmargita - Tuka</v>
          </cell>
        </row>
        <row r="170">
          <cell r="B170" t="str">
            <v>PANY-IV</v>
          </cell>
          <cell r="C170" t="str">
            <v>11-32869-1-003-00-04</v>
          </cell>
          <cell r="D170">
            <v>3999</v>
          </cell>
          <cell r="E170" t="str">
            <v>Kérsemjén Községi Önkormányzat, Nábrád Községi Önkormányzat, Panyola Község Önkormányzata</v>
          </cell>
          <cell r="F170" t="str">
            <v>Kérsemjén, Nábrád, Panyola</v>
          </cell>
        </row>
        <row r="171">
          <cell r="B171" t="str">
            <v>MRP-IV</v>
          </cell>
          <cell r="C171" t="str">
            <v>11-33224-1-001-00-01</v>
          </cell>
          <cell r="D171">
            <v>4000</v>
          </cell>
          <cell r="E171" t="str">
            <v>Márokpapi Község Önkormányzata</v>
          </cell>
          <cell r="F171" t="str">
            <v>Márokpapi</v>
          </cell>
        </row>
        <row r="172">
          <cell r="B172" t="str">
            <v>BF-IV</v>
          </cell>
          <cell r="C172" t="str">
            <v>11-34005-1-001-00-00</v>
          </cell>
          <cell r="D172">
            <v>4001</v>
          </cell>
          <cell r="E172" t="str">
            <v>Berekfürdő Községi Önkormányzat</v>
          </cell>
          <cell r="F172" t="str">
            <v>Berekfürdő</v>
          </cell>
        </row>
        <row r="173">
          <cell r="B173" t="str">
            <v>FLYS-IV</v>
          </cell>
          <cell r="C173" t="str">
            <v>11-34014-1-001-01-02</v>
          </cell>
          <cell r="D173">
            <v>4002</v>
          </cell>
          <cell r="E173" t="str">
            <v>Folyás Község Önkormányzata</v>
          </cell>
          <cell r="F173" t="str">
            <v>Folyás</v>
          </cell>
        </row>
        <row r="174">
          <cell r="B174" t="str">
            <v>HF-IV</v>
          </cell>
          <cell r="C174" t="str">
            <v>11-34050-1-001-00-05</v>
          </cell>
          <cell r="D174">
            <v>4003</v>
          </cell>
          <cell r="E174" t="str">
            <v>Hunyadfalva Községi Önkormányzat</v>
          </cell>
          <cell r="F174" t="str">
            <v>Hunyadfalva</v>
          </cell>
        </row>
        <row r="175">
          <cell r="B175" t="str">
            <v>CSSZ-IV</v>
          </cell>
          <cell r="C175" t="str">
            <v>11-34175-1-001-00-01</v>
          </cell>
          <cell r="D175">
            <v>4004</v>
          </cell>
          <cell r="E175" t="str">
            <v>Csataszög Községi Önkormányzat</v>
          </cell>
          <cell r="F175" t="str">
            <v>Csataszög</v>
          </cell>
        </row>
        <row r="176">
          <cell r="B176" t="str">
            <v>SZAJ-IV</v>
          </cell>
          <cell r="C176" t="str">
            <v>12-05874-1-001-00-15</v>
          </cell>
          <cell r="D176">
            <v>4005</v>
          </cell>
          <cell r="E176" t="str">
            <v>Szajol Községi Önkormányzat</v>
          </cell>
          <cell r="F176" t="str">
            <v>Szajol</v>
          </cell>
        </row>
        <row r="177">
          <cell r="B177" t="str">
            <v>TOSZ-IV</v>
          </cell>
          <cell r="C177" t="str">
            <v>12-07490-1-001-00-03</v>
          </cell>
          <cell r="D177">
            <v>4006</v>
          </cell>
          <cell r="E177" t="str">
            <v>Tószeg Községi Önkormányzat</v>
          </cell>
          <cell r="F177" t="str">
            <v>Tószeg</v>
          </cell>
        </row>
        <row r="178">
          <cell r="B178" t="str">
            <v>TBD-IV/Tuzsér-IVH</v>
          </cell>
          <cell r="C178" t="str">
            <v>12-09919-1-001-00-03</v>
          </cell>
          <cell r="D178">
            <v>4007</v>
          </cell>
          <cell r="E178" t="str">
            <v>Tuzsér Nagyközségi Önkormányzat</v>
          </cell>
          <cell r="F178" t="str">
            <v>Tuzsér</v>
          </cell>
        </row>
        <row r="179">
          <cell r="B179" t="str">
            <v>TBD-IV/Újkenéz-IVH</v>
          </cell>
          <cell r="C179" t="str">
            <v>12-10117-1-001-00-12</v>
          </cell>
          <cell r="D179">
            <v>4008</v>
          </cell>
          <cell r="E179" t="str">
            <v>Újkenéz Község Önkormányzata</v>
          </cell>
          <cell r="F179" t="str">
            <v>Újkenéz</v>
          </cell>
        </row>
        <row r="180">
          <cell r="B180" t="str">
            <v>TBD-IV/Tiszamogyorós-IVH</v>
          </cell>
          <cell r="C180" t="str">
            <v>12-11907-1-001-00-06</v>
          </cell>
          <cell r="D180">
            <v>4009</v>
          </cell>
          <cell r="E180" t="str">
            <v>Tiszamogyorós Község Önkormányzata</v>
          </cell>
          <cell r="F180" t="str">
            <v>Tiszamogyorós</v>
          </cell>
        </row>
        <row r="181">
          <cell r="B181" t="str">
            <v>TBD-IV/Zsurk-IVH</v>
          </cell>
          <cell r="C181" t="str">
            <v>12-13037-1-001-00-01</v>
          </cell>
          <cell r="D181">
            <v>4010</v>
          </cell>
          <cell r="E181" t="str">
            <v>Zsurk Község Önkormányzata</v>
          </cell>
          <cell r="F181" t="str">
            <v>Zsurk</v>
          </cell>
        </row>
        <row r="182">
          <cell r="B182" t="str">
            <v>TBD-IV/Jéke-IVH</v>
          </cell>
          <cell r="C182" t="str">
            <v>12-13143-1-001-00-06</v>
          </cell>
          <cell r="D182">
            <v>4011</v>
          </cell>
          <cell r="E182" t="str">
            <v>Jéke Község Önkormányzata</v>
          </cell>
          <cell r="F182" t="str">
            <v>Jéke</v>
          </cell>
        </row>
        <row r="183">
          <cell r="B183" t="str">
            <v>DEB-IV</v>
          </cell>
          <cell r="C183" t="str">
            <v>12-15130-1-000-00-13</v>
          </cell>
          <cell r="D183">
            <v>4012</v>
          </cell>
          <cell r="E183" t="str">
            <v>Magyar Állam</v>
          </cell>
          <cell r="F183" t="str">
            <v>Közvetett ellátási terület: Balmazújváros - Nagyhát, Debrecen, Debrecen - Kismacs, Nagyhegyes</v>
          </cell>
        </row>
        <row r="184">
          <cell r="B184" t="str">
            <v>TBD-IV/Záhony-IVH</v>
          </cell>
          <cell r="C184" t="str">
            <v>12-16203-1-001-00-15</v>
          </cell>
          <cell r="D184">
            <v>1431</v>
          </cell>
          <cell r="E184" t="str">
            <v>Záhony Város Önkormányzata</v>
          </cell>
          <cell r="F184" t="str">
            <v>Záhony</v>
          </cell>
        </row>
        <row r="185">
          <cell r="B185" t="str">
            <v>TBD-IV/Tornyospálca-IVH</v>
          </cell>
          <cell r="C185" t="str">
            <v>12-16957-1-001-00-02</v>
          </cell>
          <cell r="D185">
            <v>4014</v>
          </cell>
          <cell r="E185" t="str">
            <v>Tornyospálca Község Önkormányzata</v>
          </cell>
          <cell r="F185" t="str">
            <v>Tornyospálca</v>
          </cell>
        </row>
        <row r="186">
          <cell r="B186" t="str">
            <v>TBD-IV/Mándok-IVH</v>
          </cell>
          <cell r="C186" t="str">
            <v>12-17826-1-001-00-04</v>
          </cell>
          <cell r="D186">
            <v>4015</v>
          </cell>
          <cell r="E186" t="str">
            <v>Mándok Város Önkormányzata</v>
          </cell>
          <cell r="F186" t="str">
            <v>Mándok</v>
          </cell>
        </row>
        <row r="187">
          <cell r="B187" t="str">
            <v>TBD-IV/Eperjeske-IVH</v>
          </cell>
          <cell r="C187" t="str">
            <v>12-18528-1-001-00-01</v>
          </cell>
          <cell r="D187">
            <v>4016</v>
          </cell>
          <cell r="E187" t="str">
            <v>Eperjeske Község Önkormányzata</v>
          </cell>
          <cell r="F187" t="str">
            <v>Eperjeske</v>
          </cell>
        </row>
        <row r="188">
          <cell r="B188" t="str">
            <v>TBD-IV/Tiszabezdéd-IVH</v>
          </cell>
          <cell r="C188" t="str">
            <v>12-20172-1-001-00-04</v>
          </cell>
          <cell r="D188">
            <v>4017</v>
          </cell>
          <cell r="E188" t="str">
            <v>Tiszabezdéd Község Önkormányzata</v>
          </cell>
          <cell r="F188" t="str">
            <v>Tiszabezdéd</v>
          </cell>
        </row>
        <row r="189">
          <cell r="B189" t="str">
            <v>PL-IV</v>
          </cell>
          <cell r="C189" t="str">
            <v>12-22196-1-001-00-04</v>
          </cell>
          <cell r="D189">
            <v>4018</v>
          </cell>
          <cell r="E189" t="str">
            <v>Poroszló Községi Önkormányzat</v>
          </cell>
          <cell r="F189" t="str">
            <v>Poroszló</v>
          </cell>
        </row>
        <row r="190">
          <cell r="B190" t="str">
            <v>BNY-IV</v>
          </cell>
          <cell r="C190" t="str">
            <v>12-25098-1-001-01-10</v>
          </cell>
          <cell r="D190">
            <v>4019</v>
          </cell>
          <cell r="E190" t="str">
            <v>Bénye Község Önkormányzata</v>
          </cell>
          <cell r="F190" t="str">
            <v>Bénye</v>
          </cell>
        </row>
        <row r="191">
          <cell r="B191" t="str">
            <v>TBD-IV/Benk-IVH</v>
          </cell>
          <cell r="C191" t="str">
            <v>12-25441-1-001-00-04</v>
          </cell>
          <cell r="D191">
            <v>4020</v>
          </cell>
          <cell r="E191" t="str">
            <v>Benk Község Önkormányzata</v>
          </cell>
          <cell r="F191" t="str">
            <v>Benk</v>
          </cell>
        </row>
        <row r="192">
          <cell r="B192" t="str">
            <v>TBD-IV/Komoró-IVH</v>
          </cell>
          <cell r="C192" t="str">
            <v>12-27146-1-001-00-00</v>
          </cell>
          <cell r="D192">
            <v>4021</v>
          </cell>
          <cell r="E192" t="str">
            <v>Komoró Község Önkormányzata</v>
          </cell>
          <cell r="F192" t="str">
            <v>Komoró</v>
          </cell>
        </row>
        <row r="193">
          <cell r="B193" t="str">
            <v>TBD-IV/Tiszaszentmárton-IVH</v>
          </cell>
          <cell r="C193" t="str">
            <v>12-27544-1-001-00-06</v>
          </cell>
          <cell r="D193">
            <v>4022</v>
          </cell>
          <cell r="E193" t="str">
            <v>Tiszaszentmárton Község Önkormányzata</v>
          </cell>
          <cell r="F193" t="str">
            <v>Tiszaszentmárton</v>
          </cell>
        </row>
        <row r="194">
          <cell r="B194" t="str">
            <v>ULF-IV</v>
          </cell>
          <cell r="C194" t="str">
            <v>12-27623-1-001-00-10</v>
          </cell>
          <cell r="D194">
            <v>4023</v>
          </cell>
          <cell r="E194" t="str">
            <v>Újlőrincfalva Községi Önkormányzat</v>
          </cell>
          <cell r="F194" t="str">
            <v>Újlőrincfalva</v>
          </cell>
        </row>
        <row r="195">
          <cell r="B195" t="str">
            <v>ALM-IV</v>
          </cell>
          <cell r="C195" t="str">
            <v>12-27641-1-001-02-14</v>
          </cell>
          <cell r="D195">
            <v>4024</v>
          </cell>
          <cell r="E195" t="str">
            <v>Álmosd Község Önkormányzata</v>
          </cell>
          <cell r="F195" t="str">
            <v>Álmosd</v>
          </cell>
        </row>
        <row r="196">
          <cell r="B196" t="str">
            <v>TBD-IV/Győröcske-IVH</v>
          </cell>
          <cell r="C196" t="str">
            <v>12-28945-1-001-00-13</v>
          </cell>
          <cell r="D196">
            <v>4025</v>
          </cell>
          <cell r="E196" t="str">
            <v>Győröcske Község Önkormányzata</v>
          </cell>
          <cell r="F196" t="str">
            <v>Győröcske</v>
          </cell>
        </row>
        <row r="197">
          <cell r="B197" t="str">
            <v>PAP-IV</v>
          </cell>
          <cell r="C197" t="str">
            <v>12-32577-1-001-00-12</v>
          </cell>
          <cell r="D197">
            <v>4026</v>
          </cell>
          <cell r="E197" t="str">
            <v>Papos Község Önkormányzata</v>
          </cell>
          <cell r="F197" t="str">
            <v>Papos</v>
          </cell>
        </row>
        <row r="198">
          <cell r="B198" t="str">
            <v>TBD-IV/Mezőladány-IVH</v>
          </cell>
          <cell r="C198" t="str">
            <v>12-32656-1-001-00-14</v>
          </cell>
          <cell r="D198">
            <v>4027</v>
          </cell>
          <cell r="E198" t="str">
            <v>Mezőladány Község Önkormányzata</v>
          </cell>
          <cell r="F198" t="str">
            <v>Mezőladány</v>
          </cell>
        </row>
        <row r="199">
          <cell r="B199" t="str">
            <v>TBD-IV/Tiszabezdéd-IVT</v>
          </cell>
          <cell r="C199" t="str">
            <v>13-76003-0-000-00-05</v>
          </cell>
          <cell r="D199">
            <v>4028</v>
          </cell>
          <cell r="E199" t="str">
            <v>Magyar Állam</v>
          </cell>
          <cell r="F199" t="str">
            <v>Közvetett ellátási terület: Benk, Eperjeske, Győröcske, Jéke, Komoró, Mándok, Mezőladány, Tiszabezdéd, Tiszamogyorós, Tiszaszentmárton, Tornyospálca, Tuzsér, Újkenéz, Záhony, Zsurk</v>
          </cell>
        </row>
        <row r="200">
          <cell r="B200" t="str">
            <v>GESZT-IV</v>
          </cell>
          <cell r="C200" t="str">
            <v>13-76004-0-000-00-13</v>
          </cell>
          <cell r="D200">
            <v>4029</v>
          </cell>
          <cell r="E200" t="str">
            <v>Magyar Állam</v>
          </cell>
          <cell r="F200" t="str">
            <v>Közvetett ellátási terület: Geszteréd, Érpatak, Újfehértó, Bököny, Téglás, Hajdúhadház, Bocskaikert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049A5-41D1-420E-8414-326CF7344FCD}">
  <dimension ref="A1:CJ9"/>
  <sheetViews>
    <sheetView tabSelected="1" workbookViewId="0">
      <selection activeCell="A9" sqref="A9:CJ9"/>
    </sheetView>
  </sheetViews>
  <sheetFormatPr defaultRowHeight="15" x14ac:dyDescent="0.25"/>
  <cols>
    <col min="1" max="1" width="53.42578125" customWidth="1"/>
    <col min="2" max="2" width="13.42578125" customWidth="1"/>
    <col min="3" max="3" width="31.5703125" customWidth="1"/>
    <col min="4" max="4" width="38.42578125" customWidth="1"/>
    <col min="5" max="5" width="32.28515625" customWidth="1"/>
    <col min="6" max="6" width="28.85546875" customWidth="1"/>
    <col min="7" max="8" width="35.42578125" customWidth="1"/>
    <col min="9" max="10" width="42.5703125" customWidth="1"/>
    <col min="11" max="11" width="22.7109375" customWidth="1"/>
    <col min="12" max="12" width="29" customWidth="1"/>
    <col min="13" max="13" width="28" customWidth="1"/>
    <col min="14" max="14" width="37.5703125" customWidth="1"/>
    <col min="15" max="16" width="35.140625" customWidth="1"/>
    <col min="17" max="17" width="33.42578125" customWidth="1"/>
    <col min="19" max="19" width="13.5703125" customWidth="1"/>
    <col min="20" max="20" width="14.85546875" customWidth="1"/>
    <col min="21" max="21" width="20.7109375" customWidth="1"/>
    <col min="22" max="22" width="21.42578125" customWidth="1"/>
    <col min="23" max="23" width="14.85546875" customWidth="1"/>
    <col min="24" max="24" width="21.85546875" customWidth="1"/>
    <col min="25" max="25" width="21.140625" customWidth="1"/>
    <col min="26" max="26" width="21.7109375" customWidth="1"/>
    <col min="27" max="27" width="21.5703125" customWidth="1"/>
    <col min="28" max="28" width="20.7109375" customWidth="1"/>
    <col min="29" max="30" width="20.85546875" customWidth="1"/>
    <col min="31" max="31" width="41.85546875" customWidth="1"/>
    <col min="33" max="44" width="26.7109375" customWidth="1"/>
    <col min="45" max="45" width="24.85546875" customWidth="1"/>
    <col min="46" max="46" width="51.7109375" customWidth="1"/>
    <col min="48" max="49" width="44.5703125" customWidth="1"/>
    <col min="52" max="53" width="14.5703125" customWidth="1"/>
    <col min="54" max="54" width="21.85546875" customWidth="1"/>
    <col min="55" max="56" width="25.42578125" customWidth="1"/>
    <col min="57" max="58" width="24.42578125" customWidth="1"/>
    <col min="59" max="59" width="59.85546875" customWidth="1"/>
    <col min="60" max="60" width="17.85546875" customWidth="1"/>
    <col min="61" max="61" width="15.5703125" customWidth="1"/>
    <col min="62" max="62" width="24" customWidth="1"/>
    <col min="63" max="64" width="24.42578125" customWidth="1"/>
    <col min="65" max="69" width="44.7109375" customWidth="1"/>
    <col min="70" max="70" width="31" customWidth="1"/>
    <col min="71" max="71" width="53.7109375" customWidth="1"/>
    <col min="72" max="73" width="26.5703125" customWidth="1"/>
    <col min="74" max="74" width="23.42578125" customWidth="1"/>
    <col min="75" max="75" width="29.28515625" customWidth="1"/>
    <col min="76" max="76" width="18.28515625" customWidth="1"/>
    <col min="77" max="77" width="29.42578125" customWidth="1"/>
    <col min="78" max="78" width="23.140625" customWidth="1"/>
    <col min="79" max="79" width="23.7109375" customWidth="1"/>
    <col min="80" max="80" width="26" customWidth="1"/>
    <col min="81" max="83" width="32.28515625" customWidth="1"/>
    <col min="84" max="84" width="38.42578125" customWidth="1"/>
    <col min="85" max="85" width="83.85546875" customWidth="1"/>
    <col min="86" max="86" width="25.85546875" customWidth="1"/>
    <col min="87" max="87" width="18" customWidth="1"/>
    <col min="88" max="88" width="17.140625" customWidth="1"/>
  </cols>
  <sheetData>
    <row r="1" spans="1:88" ht="18.75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2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7</v>
      </c>
      <c r="Q1" s="2"/>
      <c r="R1" s="3"/>
      <c r="S1" s="4" t="s">
        <v>14</v>
      </c>
      <c r="T1" s="5"/>
      <c r="U1" s="5"/>
      <c r="V1" s="5"/>
      <c r="W1" s="5"/>
      <c r="X1" s="5"/>
      <c r="Y1" s="5"/>
      <c r="Z1" s="5"/>
      <c r="AA1" s="5"/>
      <c r="AB1" s="5"/>
      <c r="AC1" s="5"/>
      <c r="AD1" s="6"/>
      <c r="AE1" s="7" t="s">
        <v>6</v>
      </c>
      <c r="AF1" s="3"/>
      <c r="AG1" s="4" t="s">
        <v>15</v>
      </c>
      <c r="AH1" s="5"/>
      <c r="AI1" s="5"/>
      <c r="AJ1" s="5"/>
      <c r="AK1" s="5"/>
      <c r="AL1" s="5"/>
      <c r="AM1" s="5"/>
      <c r="AN1" s="5"/>
      <c r="AO1" s="5"/>
      <c r="AP1" s="5"/>
      <c r="AQ1" s="5"/>
      <c r="AR1" s="6"/>
      <c r="AS1" s="2" t="s">
        <v>16</v>
      </c>
      <c r="AT1" s="8" t="s">
        <v>6</v>
      </c>
      <c r="AU1" s="3"/>
      <c r="AV1" s="2" t="s">
        <v>7</v>
      </c>
      <c r="AW1" s="2" t="s">
        <v>7</v>
      </c>
      <c r="AX1" s="7" t="s">
        <v>16</v>
      </c>
      <c r="AY1" s="3"/>
      <c r="AZ1" s="9" t="s">
        <v>6</v>
      </c>
      <c r="BA1" s="9" t="s">
        <v>6</v>
      </c>
      <c r="BB1" s="9" t="s">
        <v>6</v>
      </c>
      <c r="BC1" s="9" t="s">
        <v>6</v>
      </c>
      <c r="BD1" s="9" t="s">
        <v>6</v>
      </c>
      <c r="BE1" s="9" t="s">
        <v>6</v>
      </c>
      <c r="BF1" s="9" t="s">
        <v>6</v>
      </c>
      <c r="BG1" s="9" t="s">
        <v>6</v>
      </c>
      <c r="BH1" s="9" t="s">
        <v>6</v>
      </c>
      <c r="BI1" s="9" t="s">
        <v>6</v>
      </c>
      <c r="BJ1" s="9" t="s">
        <v>6</v>
      </c>
      <c r="BK1" s="9" t="s">
        <v>6</v>
      </c>
      <c r="BL1" s="9" t="s">
        <v>6</v>
      </c>
      <c r="BM1" s="9" t="s">
        <v>6</v>
      </c>
      <c r="BN1" s="9" t="s">
        <v>6</v>
      </c>
      <c r="BO1" s="9" t="s">
        <v>6</v>
      </c>
      <c r="BP1" s="9" t="s">
        <v>6</v>
      </c>
      <c r="BQ1" s="9" t="s">
        <v>6</v>
      </c>
      <c r="BR1" s="9" t="s">
        <v>6</v>
      </c>
      <c r="BS1" s="9" t="s">
        <v>6</v>
      </c>
      <c r="BT1" s="9" t="s">
        <v>6</v>
      </c>
      <c r="BU1" s="9" t="s">
        <v>6</v>
      </c>
      <c r="BV1" s="9" t="s">
        <v>6</v>
      </c>
      <c r="BW1" s="9" t="s">
        <v>6</v>
      </c>
      <c r="BX1" s="9" t="s">
        <v>6</v>
      </c>
      <c r="BY1" s="9" t="s">
        <v>6</v>
      </c>
      <c r="BZ1" s="9" t="s">
        <v>6</v>
      </c>
      <c r="CA1" s="9" t="s">
        <v>6</v>
      </c>
      <c r="CB1" s="9" t="s">
        <v>6</v>
      </c>
      <c r="CC1" s="9" t="s">
        <v>6</v>
      </c>
      <c r="CD1" s="9" t="s">
        <v>6</v>
      </c>
      <c r="CE1" s="9" t="s">
        <v>6</v>
      </c>
      <c r="CF1" s="9" t="s">
        <v>6</v>
      </c>
      <c r="CG1" s="9" t="s">
        <v>6</v>
      </c>
      <c r="CH1" s="9" t="s">
        <v>6</v>
      </c>
      <c r="CI1" s="9" t="s">
        <v>6</v>
      </c>
      <c r="CJ1" s="9" t="s">
        <v>6</v>
      </c>
    </row>
    <row r="2" spans="1:88" ht="338.25" thickBot="1" x14ac:dyDescent="0.3">
      <c r="A2" s="1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1" t="s">
        <v>22</v>
      </c>
      <c r="G2" s="2" t="s">
        <v>23</v>
      </c>
      <c r="H2" s="1" t="s">
        <v>24</v>
      </c>
      <c r="I2" s="1" t="s">
        <v>25</v>
      </c>
      <c r="J2" s="1" t="s">
        <v>26</v>
      </c>
      <c r="K2" s="7" t="s">
        <v>27</v>
      </c>
      <c r="L2" s="2" t="s">
        <v>28</v>
      </c>
      <c r="M2" s="2" t="s">
        <v>29</v>
      </c>
      <c r="N2" s="2" t="s">
        <v>30</v>
      </c>
      <c r="O2" s="2" t="s">
        <v>31</v>
      </c>
      <c r="P2" s="2" t="s">
        <v>32</v>
      </c>
      <c r="Q2" s="2" t="s">
        <v>33</v>
      </c>
      <c r="R2" s="3"/>
      <c r="S2" s="2" t="s">
        <v>34</v>
      </c>
      <c r="T2" s="2" t="s">
        <v>35</v>
      </c>
      <c r="U2" s="2" t="s">
        <v>36</v>
      </c>
      <c r="V2" s="2" t="s">
        <v>37</v>
      </c>
      <c r="W2" s="2" t="s">
        <v>38</v>
      </c>
      <c r="X2" s="2" t="s">
        <v>39</v>
      </c>
      <c r="Y2" s="2" t="s">
        <v>40</v>
      </c>
      <c r="Z2" s="2" t="s">
        <v>41</v>
      </c>
      <c r="AA2" s="2" t="s">
        <v>42</v>
      </c>
      <c r="AB2" s="2" t="s">
        <v>43</v>
      </c>
      <c r="AC2" s="2" t="s">
        <v>44</v>
      </c>
      <c r="AD2" s="7" t="s">
        <v>45</v>
      </c>
      <c r="AE2" s="7" t="s">
        <v>46</v>
      </c>
      <c r="AF2" s="3"/>
      <c r="AG2" s="2" t="s">
        <v>34</v>
      </c>
      <c r="AH2" s="2" t="s">
        <v>35</v>
      </c>
      <c r="AI2" s="2" t="s">
        <v>36</v>
      </c>
      <c r="AJ2" s="2" t="s">
        <v>37</v>
      </c>
      <c r="AK2" s="2" t="s">
        <v>38</v>
      </c>
      <c r="AL2" s="2" t="s">
        <v>39</v>
      </c>
      <c r="AM2" s="2" t="s">
        <v>40</v>
      </c>
      <c r="AN2" s="2" t="s">
        <v>41</v>
      </c>
      <c r="AO2" s="2" t="s">
        <v>42</v>
      </c>
      <c r="AP2" s="2" t="s">
        <v>43</v>
      </c>
      <c r="AQ2" s="2" t="s">
        <v>44</v>
      </c>
      <c r="AR2" s="7" t="s">
        <v>45</v>
      </c>
      <c r="AS2" s="2" t="s">
        <v>47</v>
      </c>
      <c r="AT2" s="10" t="s">
        <v>48</v>
      </c>
      <c r="AU2" s="3"/>
      <c r="AV2" s="2" t="s">
        <v>49</v>
      </c>
      <c r="AW2" s="2" t="s">
        <v>50</v>
      </c>
      <c r="AX2" s="7" t="s">
        <v>51</v>
      </c>
      <c r="AY2" s="3"/>
      <c r="AZ2" s="9" t="s">
        <v>52</v>
      </c>
      <c r="BA2" s="9" t="s">
        <v>53</v>
      </c>
      <c r="BB2" s="9" t="s">
        <v>54</v>
      </c>
      <c r="BC2" s="9" t="s">
        <v>55</v>
      </c>
      <c r="BD2" s="9" t="s">
        <v>56</v>
      </c>
      <c r="BE2" s="9" t="s">
        <v>57</v>
      </c>
      <c r="BF2" s="9" t="s">
        <v>58</v>
      </c>
      <c r="BG2" s="9" t="s">
        <v>59</v>
      </c>
      <c r="BH2" s="9" t="s">
        <v>60</v>
      </c>
      <c r="BI2" s="9" t="s">
        <v>61</v>
      </c>
      <c r="BJ2" s="9" t="s">
        <v>62</v>
      </c>
      <c r="BK2" s="9" t="s">
        <v>63</v>
      </c>
      <c r="BL2" s="9" t="s">
        <v>64</v>
      </c>
      <c r="BM2" s="9" t="s">
        <v>65</v>
      </c>
      <c r="BN2" s="9" t="s">
        <v>66</v>
      </c>
      <c r="BO2" s="9" t="s">
        <v>67</v>
      </c>
      <c r="BP2" s="9" t="s">
        <v>68</v>
      </c>
      <c r="BQ2" s="9" t="s">
        <v>69</v>
      </c>
      <c r="BR2" s="9" t="s">
        <v>70</v>
      </c>
      <c r="BS2" s="9" t="s">
        <v>71</v>
      </c>
      <c r="BT2" s="9" t="s">
        <v>72</v>
      </c>
      <c r="BU2" s="9" t="s">
        <v>73</v>
      </c>
      <c r="BV2" s="9" t="s">
        <v>18</v>
      </c>
      <c r="BW2" s="9" t="s">
        <v>19</v>
      </c>
      <c r="BX2" s="9" t="s">
        <v>20</v>
      </c>
      <c r="BY2" s="9" t="s">
        <v>21</v>
      </c>
      <c r="BZ2" s="9" t="s">
        <v>74</v>
      </c>
      <c r="CA2" s="9" t="s">
        <v>75</v>
      </c>
      <c r="CB2" s="9" t="s">
        <v>30</v>
      </c>
      <c r="CC2" s="9" t="s">
        <v>31</v>
      </c>
      <c r="CD2" s="9" t="s">
        <v>76</v>
      </c>
      <c r="CE2" s="9" t="s">
        <v>33</v>
      </c>
      <c r="CF2" s="9" t="s">
        <v>77</v>
      </c>
      <c r="CG2" s="9" t="s">
        <v>78</v>
      </c>
      <c r="CH2" s="9" t="s">
        <v>79</v>
      </c>
      <c r="CI2" s="9" t="s">
        <v>80</v>
      </c>
      <c r="CJ2" s="9" t="s">
        <v>81</v>
      </c>
    </row>
    <row r="3" spans="1:88" ht="63" x14ac:dyDescent="0.25">
      <c r="A3" s="11" t="str">
        <f t="shared" ref="A3:A9" si="0">IF($G3="","Nincs VKR kiválasztva!",CG3)</f>
        <v>Kitöltés rendben!</v>
      </c>
      <c r="B3" s="12" t="s">
        <v>82</v>
      </c>
      <c r="C3" s="13" t="s">
        <v>83</v>
      </c>
      <c r="D3" s="14" t="s">
        <v>84</v>
      </c>
      <c r="E3" s="14" t="s">
        <v>85</v>
      </c>
      <c r="F3" s="15" t="str">
        <f>VLOOKUP($G3,[1]Összesítő!$B:$F,2,FALSE)</f>
        <v>11-31361-1-001-00-01</v>
      </c>
      <c r="G3" s="13" t="s">
        <v>86</v>
      </c>
      <c r="H3" s="15" t="str">
        <f>AZ3&amp;"_"&amp;AX3&amp;"_BIV_"&amp;LEFT([1]Előlap!$B$6,4)</f>
        <v>3992_1_BIV_2026</v>
      </c>
      <c r="I3" s="15" t="str">
        <f>VLOOKUP($G3,[1]Összesítő!$B:$F,5,FALSE)</f>
        <v>Kóka</v>
      </c>
      <c r="J3" s="15" t="str">
        <f>VLOOKUP($G3,[1]Összesítő!$B:$F,4,FALSE)</f>
        <v>Kóka Község Önkormányzata</v>
      </c>
      <c r="K3" s="16">
        <f t="shared" ref="K3:K9" si="1">N3+O3</f>
        <v>4000</v>
      </c>
      <c r="L3" s="12">
        <v>2028</v>
      </c>
      <c r="M3" s="12">
        <v>2028</v>
      </c>
      <c r="N3" s="17">
        <v>0</v>
      </c>
      <c r="O3" s="18">
        <v>4000</v>
      </c>
      <c r="P3" s="18">
        <v>0</v>
      </c>
      <c r="Q3" s="18" t="s">
        <v>87</v>
      </c>
      <c r="S3" s="18">
        <v>0</v>
      </c>
      <c r="T3" s="18">
        <v>0</v>
      </c>
      <c r="U3" s="18">
        <v>0</v>
      </c>
      <c r="V3" s="18">
        <v>0</v>
      </c>
      <c r="W3" s="18">
        <v>0</v>
      </c>
      <c r="X3" s="18">
        <v>0</v>
      </c>
      <c r="Y3" s="18">
        <v>0</v>
      </c>
      <c r="Z3" s="18">
        <v>0</v>
      </c>
      <c r="AA3" s="18">
        <v>0</v>
      </c>
      <c r="AB3" s="18">
        <v>0</v>
      </c>
      <c r="AC3" s="18">
        <v>0</v>
      </c>
      <c r="AD3" s="16">
        <f t="shared" ref="AD3:AD9" si="2">SUM(S3:AC3)</f>
        <v>0</v>
      </c>
      <c r="AE3" s="19" t="str">
        <f t="shared" ref="AE3:AE9" si="3">IF($G3="","Nincs VKR kiválasztva!",IF(BB3=0,"Hiányos kitöltés!",BG3))</f>
        <v>Nem rövidtávú a feladat.</v>
      </c>
      <c r="AG3" s="18">
        <v>0</v>
      </c>
      <c r="AH3" s="18">
        <v>0</v>
      </c>
      <c r="AI3" s="18">
        <v>0</v>
      </c>
      <c r="AJ3" s="18">
        <v>0</v>
      </c>
      <c r="AK3" s="18">
        <v>0</v>
      </c>
      <c r="AL3" s="18">
        <v>0</v>
      </c>
      <c r="AM3" s="18">
        <v>0</v>
      </c>
      <c r="AN3" s="18">
        <v>0</v>
      </c>
      <c r="AO3" s="18">
        <v>0</v>
      </c>
      <c r="AP3" s="18">
        <v>0</v>
      </c>
      <c r="AQ3" s="18">
        <v>0</v>
      </c>
      <c r="AR3" s="16">
        <f t="shared" ref="AR3:AR9" si="4">SUM(AG3:AQ3)</f>
        <v>0</v>
      </c>
      <c r="AS3" s="13" t="s">
        <v>88</v>
      </c>
      <c r="AT3" s="19" t="str">
        <f t="shared" ref="AT3:AT9" si="5">IF($G3="","Nincs VKR kiválasztva!",IF($BB3=0,"Hiányos kitöltés!",IF($BO3=0,"Nem hosszútávú a feladat.",$BM3)))</f>
        <v>Forráshiányos a feladat!</v>
      </c>
      <c r="AV3" s="14"/>
      <c r="AW3" s="14"/>
      <c r="AX3" s="15">
        <f>COUNTA($G$3:G3)</f>
        <v>1</v>
      </c>
      <c r="AZ3" s="20">
        <f>VLOOKUP($G3,[1]Összesítő!$B:$F,3,FALSE)</f>
        <v>3992</v>
      </c>
      <c r="BA3" s="20">
        <f t="shared" ref="BA3:BA9" si="6">LEN($AV3)</f>
        <v>0</v>
      </c>
      <c r="BB3" s="21">
        <f t="shared" ref="BB3:BB9" si="7">IF(OR($B3="",$C3="",$D3="",$E3="",$F3="",$L3="",$M3="",$N3="",$O3="",$P3="",$Q3=""),0,1)</f>
        <v>1</v>
      </c>
      <c r="BC3" s="21" t="str">
        <f t="shared" ref="BC3:BC9" si="8">IF($F3="",0,IF(AND($L3=2027,$M3=2027),"R",IF(AND($L3=2027,$M3&gt;2027),"RH",IF(AND($L3&gt;2027,$M3&gt;2027),"H","x"))))</f>
        <v>H</v>
      </c>
      <c r="BD3" s="21">
        <f t="shared" ref="BD3:BD9" si="9">IF(OR(BC3="R",BC3="RH"),1,0)</f>
        <v>0</v>
      </c>
      <c r="BE3" s="21">
        <f t="shared" ref="BE3:BE9" si="10">IF(AND($BC3="R",$O3&gt;0),1,IF(AND($BC3="H",$N3&gt;0),1,0))</f>
        <v>0</v>
      </c>
      <c r="BF3" s="21">
        <f t="shared" ref="BF3:BF9" si="11">IF($AD3&lt;$N3,1,IF($AD3=$N3,0))</f>
        <v>0</v>
      </c>
      <c r="BG3" s="20" t="str">
        <f t="shared" ref="BG3:BG9" si="12">IF($L3&gt;2027,"Nem rövidtávú a feladat.",IF($BF3=1,"Az I. ütem nem lehet forráshiányos!",IF($AD3&gt;$N3,"Többlet forrást jelölt meg az I. ütemnél! A forrás ne legyen több a költségnél.",IF($AD3=$N3,"A forrás egyenlő a költséggel (I.ütem).",0))))</f>
        <v>Nem rövidtávú a feladat.</v>
      </c>
      <c r="BH3" s="21">
        <f t="shared" ref="BH3:BH9" si="13">IF(AND($S3&lt;&gt;"",$T3&lt;&gt;"",$U3&lt;&gt;"",$V3&lt;&gt;"",$W3&lt;&gt;"",$X3&lt;&gt;"",$Y3&lt;&gt;"",$Z3&lt;&gt;"",$AA3&lt;&gt;"",$AB3&lt;&gt;"",$AC3&lt;&gt;""),1,0)</f>
        <v>1</v>
      </c>
      <c r="BI3" s="21">
        <f t="shared" ref="BI3:BI9" si="14">IF(AND($BH3=1,$N3=$AD3),1,0)</f>
        <v>1</v>
      </c>
      <c r="BJ3" s="21">
        <f t="shared" ref="BJ3:BJ9" si="15">IF($AR3&lt;$O3,1,0)</f>
        <v>1</v>
      </c>
      <c r="BK3" s="21">
        <f t="shared" ref="BK3:BK9" si="16">IF(AND($AG3&lt;&gt;"",$AH3&lt;&gt;"",$AI3&lt;&gt;"",$AJ3&lt;&gt;"",$AK3&lt;&gt;"",$AL3&lt;&gt;"",$AM3&lt;&gt;"",$AN3&lt;&gt;"",$AO3&lt;&gt;"",$AP3&lt;&gt;"",$AQ3&lt;&gt;""),1,0)</f>
        <v>1</v>
      </c>
      <c r="BL3" s="21">
        <f t="shared" ref="BL3:BL9" si="17">IF(AND($BK3=1,$O3=$AR3),1,IF(AND($BK3=1,$O3&gt;$AR3,AS3="igen"),1,0))</f>
        <v>1</v>
      </c>
      <c r="BM3" s="22" t="str">
        <f t="shared" ref="BM3:BM9" si="18">IF($M3&lt;2028,"Nem hosszútávú a feladat.",IF(AND($BJ3=1,$AS3="nem"),"Forráshiányos a feladat? Jelölje az AR-oszlopban!",IF(AND($BJ3=0,$AS3="igen"),"Forráshiányosnak jelölte a feladat az AR-oszlopban, de a forrás költség adatok alapnján nem az!",IF(AND($BJ3=1,$AS3="igen"),"Forráshiányos a feladat!",IF($AR3&gt;$O3,"Többlet forrást jelölt meg a II. ütemnél! A forrás ne legyen több a költségnél.",IF($AR3=$O3,"A forrás egyenlő a költséggel (II.ütem).",0))))))</f>
        <v>Forráshiányos a feladat!</v>
      </c>
      <c r="BN3" s="21">
        <f t="shared" ref="BN3:BN9" si="19">IF($M3&lt;2028,1,0)</f>
        <v>0</v>
      </c>
      <c r="BO3" s="21">
        <f t="shared" ref="BO3:BO9" si="20">IF($M3&gt;2027,1,0)</f>
        <v>1</v>
      </c>
      <c r="BP3" s="21">
        <f t="shared" ref="BP3:BP9" si="21">IF(AND($BN3=1,$N3=0),1,0)</f>
        <v>0</v>
      </c>
      <c r="BQ3" s="21">
        <f t="shared" ref="BQ3:BQ9" si="22">IF(AND($BO3=1,$O3=0),1,0)</f>
        <v>0</v>
      </c>
      <c r="BR3" s="21">
        <f t="shared" ref="BR3:BR9" si="23">IF(AND($BC3="R",$N3=0,$BA3&gt;29),1,IF(AND($BC3="RH",$N3=0,$BA3&gt;29),1,0))</f>
        <v>0</v>
      </c>
      <c r="BS3" s="20">
        <f t="shared" ref="BS3:BS9" si="24">IF($BO3=0,"Nincs hosszútávú terv!",IF(AND($BC3="H",$O3=0,$BA3=0),"Nullás a hosszútávú feladat és nincs hozzá indoklás!",IF(AND($BC3="RH",$O3=0,$BA3=0),"Nullás a hosszútávú feladat és nincs hozzá indoklás!",IF(AND($BC3="R",$O3=0,$BA3&lt;300),"Nullás a hosszútávú feladat és rövid hozzá az indoklás!",IF(AND($BC3="RH",$O3=0,$BA3&lt;300),"Nullás a hosszútávú feladat és rövid hozzá az indoklás!",0)))))</f>
        <v>0</v>
      </c>
      <c r="BT3" s="21">
        <f t="shared" ref="BT3:BT9" si="25">IF(AND($BC3="R",$N3=0,$BA3&gt;29),1,IF(AND($BC3="RH",$N3=0,$BA3&gt;29),1,0))</f>
        <v>0</v>
      </c>
      <c r="BU3" s="21">
        <f t="shared" ref="BU3:BU9" si="26">IF(AND($BC3="H",$O3=0,$BA3&gt;29),1,IF(AND($BC3="RH",$O3=0,$BA3&gt;29),1,0))</f>
        <v>0</v>
      </c>
      <c r="BV3" s="21">
        <f t="shared" ref="BV3:BV9" si="27">IF($B3="",0,1)</f>
        <v>1</v>
      </c>
      <c r="BW3" s="21">
        <f t="shared" ref="BW3:BW9" si="28">IF($C3="",0,1)</f>
        <v>1</v>
      </c>
      <c r="BX3" s="21">
        <f t="shared" ref="BX3:BX9" si="29">IF($D3="",0,1)</f>
        <v>1</v>
      </c>
      <c r="BY3" s="21">
        <f t="shared" ref="BY3:BY9" si="30">IF($E3="",0,1)</f>
        <v>1</v>
      </c>
      <c r="BZ3" s="21">
        <f t="shared" ref="BZ3:BZ9" si="31">IF($L3="",0,1)</f>
        <v>1</v>
      </c>
      <c r="CA3" s="21">
        <f t="shared" ref="CA3:CA9" si="32">IF($M3="",0,1)</f>
        <v>1</v>
      </c>
      <c r="CB3" s="21">
        <f t="shared" ref="CB3:CB9" si="33">IF($N3="",0,1)</f>
        <v>1</v>
      </c>
      <c r="CC3" s="21">
        <f t="shared" ref="CC3:CC9" si="34">IF($O3="",0,1)</f>
        <v>1</v>
      </c>
      <c r="CD3" s="21">
        <f t="shared" ref="CD3:CD9" si="35">IF($P3="",0,1)</f>
        <v>1</v>
      </c>
      <c r="CE3" s="21">
        <f t="shared" ref="CE3:CE9" si="36">IF($Q3="",0,1)</f>
        <v>1</v>
      </c>
      <c r="CF3" s="21" t="str">
        <f t="shared" ref="CF3:CF9" si="37">IF(AND($BB3=0,$BV3=0),"Hiányos kitöltés! (B-oszlop üres)",IF(AND($BB3=0,$BW3=0),"Hiányos kitöltés! (C-oszlop üres)",IF(AND($BB3=0,$BX3=0),"Hiányos kitöltés! (D-oszlop üres)",IF(AND($BB3=0,$BY3=0),"Hiányos kitöltés! (E-oszlop üres)",IF(AND($BB3=0,$BZ3=0),"Hiányos kitöltés! (L-oszlop üres)",IF(AND($BB3=0,$CA3=0),"Hiányos kitöltés! (M-oszlop üres)",IF(AND($BB3=0,$CB3=0),"Hiányos kitöltés! (N-oszlop üres)",IF(AND($BB3=0,$CC3=0),"Hiányos kitöltés! (O-oszlop üres)",IF(AND($BB3=0,$CD3=0),"Hiányos kitöltés! (P-oszlop üres)",IF(AND($BB3=0,$CE3=0),"Hiányos kitöltés! (Q-oszlop üres)",IF(AND($BB3=0,$BH3=0),"Hiányos kitöltés! (I.ütem forrása hiányos!","?")))))))))))</f>
        <v>?</v>
      </c>
      <c r="CG3" s="22" t="str">
        <f t="shared" ref="CG3:CG9" si="38">IF($BB3=0,$CF3,IF($BH3=0,"I. ütem forrása nincs kitöltve!",IF($BK3=0,"II. ütem forrása nincs kitöltve!",IF($BE3=1,"Költségek üteme nem megfelelő (az időtartam és a költség üteme eltér)!",IF(AND(BI3=0,$BB3=1,$BK3=1,$BE3=1),"Kötelező cellák kitöltve, de az I. ütem forrása hibás!",IF(AND(BK3=0,$BB3=1,$BK3=1,$BE3=1),"Kötelező cellák kitöltve, de a II. ütem forrása hibás!",IF(AND($BP3=1,$BA3&lt;30),"Nullás a rövidtávú feladat és rövid (hiányzik) a hozzá tartozó indoklás!",IF(AND($BQ3=1,$BA3&lt;30),"Nullás a hosszútávú feladat és rövid (hiányzik) a hozzá tartozó indoklás!",IF(AND(BO3=1,C3="1811_RENDKÍVÜLI"),"II. ütemre nem tervezhet Rendkívüli feladatot!",IF(BI3=0,AE3,IF(BL3=0,AT3,IF(AND(BD3=1,$P3&gt;$N3),"EM rendelet 2. melléklet terhére elszámolt költség nem lehet nagyobb az I. ütemre tervezett tényleges költségnél!",IF($AD3&gt;$N3,"Többlet forrást jelölt meg az I. ütemnél! A forrás ne legyen több a költségnél.",IF($AR3&gt;$O3,"Többlet forrást jelölt meg a II. ütemnél! A forrás ne legyen több a költségnél.","Kitöltés rendben!"))))))))))))))</f>
        <v>Kitöltés rendben!</v>
      </c>
      <c r="CH3" s="21">
        <f t="shared" ref="CH3:CH9" si="39">IF(A3="Kitöltés rendben!",1,0)</f>
        <v>1</v>
      </c>
      <c r="CI3" s="21">
        <f t="shared" ref="CI3:CI9" si="40">IF(AND($BC3="R",$CH3=1),1,IF(AND($BC3="RH",$CH3=1),1,0))</f>
        <v>0</v>
      </c>
      <c r="CJ3" s="21">
        <f t="shared" ref="CJ3:CJ9" si="41">IF(AND($BC3="H",$CH3=1),1,IF(AND($BC3="RH",$CH3=1),1,0))</f>
        <v>1</v>
      </c>
    </row>
    <row r="4" spans="1:88" ht="75" x14ac:dyDescent="0.25">
      <c r="A4" s="11" t="str">
        <f t="shared" si="0"/>
        <v>Kitöltés rendben!</v>
      </c>
      <c r="B4" s="12" t="s">
        <v>89</v>
      </c>
      <c r="C4" s="13" t="s">
        <v>90</v>
      </c>
      <c r="D4" s="14" t="s">
        <v>91</v>
      </c>
      <c r="E4" s="14" t="s">
        <v>85</v>
      </c>
      <c r="F4" s="15" t="str">
        <f>VLOOKUP($G4,[1]Összesítő!$B:$F,2,FALSE)</f>
        <v>11-31361-1-001-00-01</v>
      </c>
      <c r="G4" s="13" t="s">
        <v>86</v>
      </c>
      <c r="H4" s="15" t="str">
        <f>AZ4&amp;"_"&amp;AX4&amp;"_BIV_"&amp;LEFT([1]Előlap!$B$6,4)</f>
        <v>3992_2_BIV_2026</v>
      </c>
      <c r="I4" s="15" t="str">
        <f>VLOOKUP($G4,[1]Összesítő!$B:$F,5,FALSE)</f>
        <v>Kóka</v>
      </c>
      <c r="J4" s="15" t="str">
        <f>VLOOKUP($G4,[1]Összesítő!$B:$F,4,FALSE)</f>
        <v>Kóka Község Önkormányzata</v>
      </c>
      <c r="K4" s="16">
        <f t="shared" si="1"/>
        <v>5000</v>
      </c>
      <c r="L4" s="12">
        <v>2029</v>
      </c>
      <c r="M4" s="12">
        <v>2032</v>
      </c>
      <c r="N4" s="17">
        <v>0</v>
      </c>
      <c r="O4" s="18">
        <v>5000</v>
      </c>
      <c r="P4" s="18">
        <v>0</v>
      </c>
      <c r="Q4" s="18" t="s">
        <v>87</v>
      </c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  <c r="Y4" s="18">
        <v>0</v>
      </c>
      <c r="Z4" s="18">
        <v>0</v>
      </c>
      <c r="AA4" s="18">
        <v>0</v>
      </c>
      <c r="AB4" s="18">
        <v>0</v>
      </c>
      <c r="AC4" s="18">
        <v>0</v>
      </c>
      <c r="AD4" s="16">
        <f t="shared" si="2"/>
        <v>0</v>
      </c>
      <c r="AE4" s="19" t="str">
        <f t="shared" si="3"/>
        <v>Nem rövidtávú a feladat.</v>
      </c>
      <c r="AG4" s="18">
        <v>0</v>
      </c>
      <c r="AH4" s="18">
        <v>0</v>
      </c>
      <c r="AI4" s="18">
        <v>0</v>
      </c>
      <c r="AJ4" s="18">
        <v>0</v>
      </c>
      <c r="AK4" s="18">
        <v>0</v>
      </c>
      <c r="AL4" s="18">
        <v>0</v>
      </c>
      <c r="AM4" s="18">
        <v>0</v>
      </c>
      <c r="AN4" s="18">
        <v>0</v>
      </c>
      <c r="AO4" s="18">
        <v>0</v>
      </c>
      <c r="AP4" s="18">
        <v>0</v>
      </c>
      <c r="AQ4" s="18">
        <v>0</v>
      </c>
      <c r="AR4" s="16">
        <f t="shared" si="4"/>
        <v>0</v>
      </c>
      <c r="AS4" s="13" t="s">
        <v>88</v>
      </c>
      <c r="AT4" s="19" t="str">
        <f t="shared" si="5"/>
        <v>Forráshiányos a feladat!</v>
      </c>
      <c r="AV4" s="14"/>
      <c r="AW4" s="14"/>
      <c r="AX4" s="15">
        <f>COUNTA($G$3:G4)</f>
        <v>2</v>
      </c>
      <c r="AZ4" s="20">
        <f>VLOOKUP($G4,[1]Összesítő!$B:$F,3,FALSE)</f>
        <v>3992</v>
      </c>
      <c r="BA4" s="20">
        <f t="shared" si="6"/>
        <v>0</v>
      </c>
      <c r="BB4" s="21">
        <f t="shared" si="7"/>
        <v>1</v>
      </c>
      <c r="BC4" s="21" t="str">
        <f t="shared" si="8"/>
        <v>H</v>
      </c>
      <c r="BD4" s="21">
        <f t="shared" si="9"/>
        <v>0</v>
      </c>
      <c r="BE4" s="21">
        <f t="shared" si="10"/>
        <v>0</v>
      </c>
      <c r="BF4" s="21">
        <f t="shared" si="11"/>
        <v>0</v>
      </c>
      <c r="BG4" s="20" t="str">
        <f t="shared" si="12"/>
        <v>Nem rövidtávú a feladat.</v>
      </c>
      <c r="BH4" s="21">
        <f t="shared" si="13"/>
        <v>1</v>
      </c>
      <c r="BI4" s="21">
        <f t="shared" si="14"/>
        <v>1</v>
      </c>
      <c r="BJ4" s="21">
        <f t="shared" si="15"/>
        <v>1</v>
      </c>
      <c r="BK4" s="21">
        <f t="shared" si="16"/>
        <v>1</v>
      </c>
      <c r="BL4" s="21">
        <f t="shared" si="17"/>
        <v>1</v>
      </c>
      <c r="BM4" s="22" t="str">
        <f t="shared" si="18"/>
        <v>Forráshiányos a feladat!</v>
      </c>
      <c r="BN4" s="21">
        <f t="shared" si="19"/>
        <v>0</v>
      </c>
      <c r="BO4" s="21">
        <f t="shared" si="20"/>
        <v>1</v>
      </c>
      <c r="BP4" s="21">
        <f t="shared" si="21"/>
        <v>0</v>
      </c>
      <c r="BQ4" s="21">
        <f t="shared" si="22"/>
        <v>0</v>
      </c>
      <c r="BR4" s="21">
        <f t="shared" si="23"/>
        <v>0</v>
      </c>
      <c r="BS4" s="20">
        <f t="shared" si="24"/>
        <v>0</v>
      </c>
      <c r="BT4" s="21">
        <f t="shared" si="25"/>
        <v>0</v>
      </c>
      <c r="BU4" s="21">
        <f t="shared" si="26"/>
        <v>0</v>
      </c>
      <c r="BV4" s="21">
        <f t="shared" si="27"/>
        <v>1</v>
      </c>
      <c r="BW4" s="21">
        <f t="shared" si="28"/>
        <v>1</v>
      </c>
      <c r="BX4" s="21">
        <f t="shared" si="29"/>
        <v>1</v>
      </c>
      <c r="BY4" s="21">
        <f t="shared" si="30"/>
        <v>1</v>
      </c>
      <c r="BZ4" s="21">
        <f t="shared" si="31"/>
        <v>1</v>
      </c>
      <c r="CA4" s="21">
        <f t="shared" si="32"/>
        <v>1</v>
      </c>
      <c r="CB4" s="21">
        <f t="shared" si="33"/>
        <v>1</v>
      </c>
      <c r="CC4" s="21">
        <f t="shared" si="34"/>
        <v>1</v>
      </c>
      <c r="CD4" s="21">
        <f t="shared" si="35"/>
        <v>1</v>
      </c>
      <c r="CE4" s="21">
        <f t="shared" si="36"/>
        <v>1</v>
      </c>
      <c r="CF4" s="21" t="str">
        <f t="shared" si="37"/>
        <v>?</v>
      </c>
      <c r="CG4" s="22" t="str">
        <f t="shared" si="38"/>
        <v>Kitöltés rendben!</v>
      </c>
      <c r="CH4" s="21">
        <f t="shared" si="39"/>
        <v>1</v>
      </c>
      <c r="CI4" s="21">
        <f t="shared" si="40"/>
        <v>0</v>
      </c>
      <c r="CJ4" s="21">
        <f t="shared" si="41"/>
        <v>1</v>
      </c>
    </row>
    <row r="5" spans="1:88" ht="75" x14ac:dyDescent="0.25">
      <c r="A5" s="11" t="str">
        <f t="shared" si="0"/>
        <v>Kitöltés rendben!</v>
      </c>
      <c r="B5" s="12" t="s">
        <v>92</v>
      </c>
      <c r="C5" s="13" t="s">
        <v>83</v>
      </c>
      <c r="D5" s="14" t="s">
        <v>93</v>
      </c>
      <c r="E5" s="14" t="s">
        <v>85</v>
      </c>
      <c r="F5" s="15" t="str">
        <f>VLOOKUP($G5,[1]Összesítő!$B:$F,2,FALSE)</f>
        <v>11-31361-1-001-00-01</v>
      </c>
      <c r="G5" s="13" t="s">
        <v>86</v>
      </c>
      <c r="H5" s="15" t="str">
        <f>AZ5&amp;"_"&amp;AX5&amp;"_BIV_"&amp;LEFT([1]Előlap!$B$6,4)</f>
        <v>3992_3_BIV_2026</v>
      </c>
      <c r="I5" s="15" t="str">
        <f>VLOOKUP($G5,[1]Összesítő!$B:$F,5,FALSE)</f>
        <v>Kóka</v>
      </c>
      <c r="J5" s="15" t="str">
        <f>VLOOKUP($G5,[1]Összesítő!$B:$F,4,FALSE)</f>
        <v>Kóka Község Önkormányzata</v>
      </c>
      <c r="K5" s="16">
        <f t="shared" si="1"/>
        <v>5000</v>
      </c>
      <c r="L5" s="12">
        <v>2028</v>
      </c>
      <c r="M5" s="12">
        <v>2028</v>
      </c>
      <c r="N5" s="17">
        <v>0</v>
      </c>
      <c r="O5" s="18">
        <v>5000</v>
      </c>
      <c r="P5" s="18">
        <v>0</v>
      </c>
      <c r="Q5" s="18" t="s">
        <v>87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>
        <v>0</v>
      </c>
      <c r="AD5" s="16">
        <f t="shared" si="2"/>
        <v>0</v>
      </c>
      <c r="AE5" s="19" t="str">
        <f t="shared" si="3"/>
        <v>Nem rövidtávú a feladat.</v>
      </c>
      <c r="AG5" s="18">
        <v>0</v>
      </c>
      <c r="AH5" s="18">
        <v>0</v>
      </c>
      <c r="AI5" s="18">
        <v>0</v>
      </c>
      <c r="AJ5" s="18">
        <v>0</v>
      </c>
      <c r="AK5" s="18">
        <v>0</v>
      </c>
      <c r="AL5" s="18">
        <v>0</v>
      </c>
      <c r="AM5" s="18">
        <v>0</v>
      </c>
      <c r="AN5" s="18">
        <v>0</v>
      </c>
      <c r="AO5" s="18">
        <v>0</v>
      </c>
      <c r="AP5" s="18">
        <v>0</v>
      </c>
      <c r="AQ5" s="18">
        <v>0</v>
      </c>
      <c r="AR5" s="16">
        <f t="shared" si="4"/>
        <v>0</v>
      </c>
      <c r="AS5" s="13" t="s">
        <v>88</v>
      </c>
      <c r="AT5" s="19" t="str">
        <f t="shared" si="5"/>
        <v>Forráshiányos a feladat!</v>
      </c>
      <c r="AV5" s="14"/>
      <c r="AW5" s="14"/>
      <c r="AX5" s="15">
        <f>COUNTA($G$3:G5)</f>
        <v>3</v>
      </c>
      <c r="AZ5" s="20">
        <f>VLOOKUP($G5,[1]Összesítő!$B:$F,3,FALSE)</f>
        <v>3992</v>
      </c>
      <c r="BA5" s="20">
        <f t="shared" si="6"/>
        <v>0</v>
      </c>
      <c r="BB5" s="21">
        <f t="shared" si="7"/>
        <v>1</v>
      </c>
      <c r="BC5" s="21" t="str">
        <f t="shared" si="8"/>
        <v>H</v>
      </c>
      <c r="BD5" s="21">
        <f t="shared" si="9"/>
        <v>0</v>
      </c>
      <c r="BE5" s="21">
        <f t="shared" si="10"/>
        <v>0</v>
      </c>
      <c r="BF5" s="21">
        <f t="shared" si="11"/>
        <v>0</v>
      </c>
      <c r="BG5" s="20" t="str">
        <f t="shared" si="12"/>
        <v>Nem rövidtávú a feladat.</v>
      </c>
      <c r="BH5" s="21">
        <f t="shared" si="13"/>
        <v>1</v>
      </c>
      <c r="BI5" s="21">
        <f t="shared" si="14"/>
        <v>1</v>
      </c>
      <c r="BJ5" s="21">
        <f t="shared" si="15"/>
        <v>1</v>
      </c>
      <c r="BK5" s="21">
        <f t="shared" si="16"/>
        <v>1</v>
      </c>
      <c r="BL5" s="21">
        <f t="shared" si="17"/>
        <v>1</v>
      </c>
      <c r="BM5" s="22" t="str">
        <f t="shared" si="18"/>
        <v>Forráshiányos a feladat!</v>
      </c>
      <c r="BN5" s="21">
        <f t="shared" si="19"/>
        <v>0</v>
      </c>
      <c r="BO5" s="21">
        <f t="shared" si="20"/>
        <v>1</v>
      </c>
      <c r="BP5" s="21">
        <f t="shared" si="21"/>
        <v>0</v>
      </c>
      <c r="BQ5" s="21">
        <f t="shared" si="22"/>
        <v>0</v>
      </c>
      <c r="BR5" s="21">
        <f t="shared" si="23"/>
        <v>0</v>
      </c>
      <c r="BS5" s="20">
        <f t="shared" si="24"/>
        <v>0</v>
      </c>
      <c r="BT5" s="21">
        <f t="shared" si="25"/>
        <v>0</v>
      </c>
      <c r="BU5" s="21">
        <f t="shared" si="26"/>
        <v>0</v>
      </c>
      <c r="BV5" s="21">
        <f t="shared" si="27"/>
        <v>1</v>
      </c>
      <c r="BW5" s="21">
        <f t="shared" si="28"/>
        <v>1</v>
      </c>
      <c r="BX5" s="21">
        <f t="shared" si="29"/>
        <v>1</v>
      </c>
      <c r="BY5" s="21">
        <f t="shared" si="30"/>
        <v>1</v>
      </c>
      <c r="BZ5" s="21">
        <f t="shared" si="31"/>
        <v>1</v>
      </c>
      <c r="CA5" s="21">
        <f t="shared" si="32"/>
        <v>1</v>
      </c>
      <c r="CB5" s="21">
        <f t="shared" si="33"/>
        <v>1</v>
      </c>
      <c r="CC5" s="21">
        <f t="shared" si="34"/>
        <v>1</v>
      </c>
      <c r="CD5" s="21">
        <f t="shared" si="35"/>
        <v>1</v>
      </c>
      <c r="CE5" s="21">
        <f t="shared" si="36"/>
        <v>1</v>
      </c>
      <c r="CF5" s="21" t="str">
        <f t="shared" si="37"/>
        <v>?</v>
      </c>
      <c r="CG5" s="22" t="str">
        <f t="shared" si="38"/>
        <v>Kitöltés rendben!</v>
      </c>
      <c r="CH5" s="21">
        <f t="shared" si="39"/>
        <v>1</v>
      </c>
      <c r="CI5" s="21">
        <f t="shared" si="40"/>
        <v>0</v>
      </c>
      <c r="CJ5" s="21">
        <f t="shared" si="41"/>
        <v>1</v>
      </c>
    </row>
    <row r="6" spans="1:88" ht="63" x14ac:dyDescent="0.25">
      <c r="A6" s="11" t="str">
        <f t="shared" si="0"/>
        <v>Kitöltés rendben!</v>
      </c>
      <c r="B6" s="12" t="s">
        <v>94</v>
      </c>
      <c r="C6" s="13" t="s">
        <v>95</v>
      </c>
      <c r="D6" s="14" t="s">
        <v>96</v>
      </c>
      <c r="E6" s="14" t="s">
        <v>85</v>
      </c>
      <c r="F6" s="15" t="str">
        <f>VLOOKUP($G6,[1]Összesítő!$B:$F,2,FALSE)</f>
        <v>11-31361-1-001-00-01</v>
      </c>
      <c r="G6" s="13" t="s">
        <v>86</v>
      </c>
      <c r="H6" s="15" t="str">
        <f>AZ6&amp;"_"&amp;AX6&amp;"_BIV_"&amp;LEFT([1]Előlap!$B$6,4)</f>
        <v>3992_4_BIV_2026</v>
      </c>
      <c r="I6" s="15" t="str">
        <f>VLOOKUP($G6,[1]Összesítő!$B:$F,5,FALSE)</f>
        <v>Kóka</v>
      </c>
      <c r="J6" s="15" t="str">
        <f>VLOOKUP($G6,[1]Összesítő!$B:$F,4,FALSE)</f>
        <v>Kóka Község Önkormányzata</v>
      </c>
      <c r="K6" s="16">
        <f t="shared" si="1"/>
        <v>10000</v>
      </c>
      <c r="L6" s="12">
        <v>2028</v>
      </c>
      <c r="M6" s="12">
        <v>2031</v>
      </c>
      <c r="N6" s="17">
        <v>0</v>
      </c>
      <c r="O6" s="18">
        <v>10000</v>
      </c>
      <c r="P6" s="18">
        <v>0</v>
      </c>
      <c r="Q6" s="18" t="s">
        <v>87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16">
        <f t="shared" si="2"/>
        <v>0</v>
      </c>
      <c r="AE6" s="19" t="str">
        <f t="shared" si="3"/>
        <v>Nem rövidtávú a feladat.</v>
      </c>
      <c r="AG6" s="18">
        <v>0</v>
      </c>
      <c r="AH6" s="18">
        <v>0</v>
      </c>
      <c r="AI6" s="18">
        <v>0</v>
      </c>
      <c r="AJ6" s="18">
        <v>0</v>
      </c>
      <c r="AK6" s="18">
        <v>0</v>
      </c>
      <c r="AL6" s="18">
        <v>0</v>
      </c>
      <c r="AM6" s="18">
        <v>0</v>
      </c>
      <c r="AN6" s="18">
        <v>0</v>
      </c>
      <c r="AO6" s="18">
        <v>0</v>
      </c>
      <c r="AP6" s="18">
        <v>0</v>
      </c>
      <c r="AQ6" s="18">
        <v>0</v>
      </c>
      <c r="AR6" s="16">
        <f t="shared" si="4"/>
        <v>0</v>
      </c>
      <c r="AS6" s="13" t="s">
        <v>88</v>
      </c>
      <c r="AT6" s="19" t="str">
        <f t="shared" si="5"/>
        <v>Forráshiányos a feladat!</v>
      </c>
      <c r="AV6" s="14"/>
      <c r="AW6" s="14"/>
      <c r="AX6" s="15">
        <f>COUNTA($G$3:G6)</f>
        <v>4</v>
      </c>
      <c r="AZ6" s="20">
        <f>VLOOKUP($G6,[1]Összesítő!$B:$F,3,FALSE)</f>
        <v>3992</v>
      </c>
      <c r="BA6" s="20">
        <f t="shared" si="6"/>
        <v>0</v>
      </c>
      <c r="BB6" s="21">
        <f t="shared" si="7"/>
        <v>1</v>
      </c>
      <c r="BC6" s="21" t="str">
        <f t="shared" si="8"/>
        <v>H</v>
      </c>
      <c r="BD6" s="21">
        <f t="shared" si="9"/>
        <v>0</v>
      </c>
      <c r="BE6" s="21">
        <f t="shared" si="10"/>
        <v>0</v>
      </c>
      <c r="BF6" s="21">
        <f t="shared" si="11"/>
        <v>0</v>
      </c>
      <c r="BG6" s="20" t="str">
        <f t="shared" si="12"/>
        <v>Nem rövidtávú a feladat.</v>
      </c>
      <c r="BH6" s="21">
        <f t="shared" si="13"/>
        <v>1</v>
      </c>
      <c r="BI6" s="21">
        <f t="shared" si="14"/>
        <v>1</v>
      </c>
      <c r="BJ6" s="21">
        <f t="shared" si="15"/>
        <v>1</v>
      </c>
      <c r="BK6" s="21">
        <f t="shared" si="16"/>
        <v>1</v>
      </c>
      <c r="BL6" s="21">
        <f t="shared" si="17"/>
        <v>1</v>
      </c>
      <c r="BM6" s="22" t="str">
        <f t="shared" si="18"/>
        <v>Forráshiányos a feladat!</v>
      </c>
      <c r="BN6" s="21">
        <f t="shared" si="19"/>
        <v>0</v>
      </c>
      <c r="BO6" s="21">
        <f t="shared" si="20"/>
        <v>1</v>
      </c>
      <c r="BP6" s="21">
        <f t="shared" si="21"/>
        <v>0</v>
      </c>
      <c r="BQ6" s="21">
        <f t="shared" si="22"/>
        <v>0</v>
      </c>
      <c r="BR6" s="21">
        <f t="shared" si="23"/>
        <v>0</v>
      </c>
      <c r="BS6" s="20">
        <f t="shared" si="24"/>
        <v>0</v>
      </c>
      <c r="BT6" s="21">
        <f t="shared" si="25"/>
        <v>0</v>
      </c>
      <c r="BU6" s="21">
        <f t="shared" si="26"/>
        <v>0</v>
      </c>
      <c r="BV6" s="21">
        <f t="shared" si="27"/>
        <v>1</v>
      </c>
      <c r="BW6" s="21">
        <f t="shared" si="28"/>
        <v>1</v>
      </c>
      <c r="BX6" s="21">
        <f t="shared" si="29"/>
        <v>1</v>
      </c>
      <c r="BY6" s="21">
        <f t="shared" si="30"/>
        <v>1</v>
      </c>
      <c r="BZ6" s="21">
        <f t="shared" si="31"/>
        <v>1</v>
      </c>
      <c r="CA6" s="21">
        <f t="shared" si="32"/>
        <v>1</v>
      </c>
      <c r="CB6" s="21">
        <f t="shared" si="33"/>
        <v>1</v>
      </c>
      <c r="CC6" s="21">
        <f t="shared" si="34"/>
        <v>1</v>
      </c>
      <c r="CD6" s="21">
        <f t="shared" si="35"/>
        <v>1</v>
      </c>
      <c r="CE6" s="21">
        <f t="shared" si="36"/>
        <v>1</v>
      </c>
      <c r="CF6" s="21" t="str">
        <f t="shared" si="37"/>
        <v>?</v>
      </c>
      <c r="CG6" s="22" t="str">
        <f t="shared" si="38"/>
        <v>Kitöltés rendben!</v>
      </c>
      <c r="CH6" s="21">
        <f t="shared" si="39"/>
        <v>1</v>
      </c>
      <c r="CI6" s="21">
        <f t="shared" si="40"/>
        <v>0</v>
      </c>
      <c r="CJ6" s="21">
        <f t="shared" si="41"/>
        <v>1</v>
      </c>
    </row>
    <row r="7" spans="1:88" ht="63" x14ac:dyDescent="0.25">
      <c r="A7" s="11" t="str">
        <f t="shared" si="0"/>
        <v>Kitöltés rendben!</v>
      </c>
      <c r="B7" s="12" t="s">
        <v>97</v>
      </c>
      <c r="C7" s="13" t="s">
        <v>98</v>
      </c>
      <c r="D7" s="14" t="s">
        <v>99</v>
      </c>
      <c r="E7" s="14" t="s">
        <v>85</v>
      </c>
      <c r="F7" s="15" t="str">
        <f>VLOOKUP($G7,[1]Összesítő!$B:$F,2,FALSE)</f>
        <v>11-31361-1-001-00-01</v>
      </c>
      <c r="G7" s="13" t="s">
        <v>86</v>
      </c>
      <c r="H7" s="15" t="str">
        <f>AZ7&amp;"_"&amp;AX7&amp;"_BIV_"&amp;LEFT([1]Előlap!$B$6,4)</f>
        <v>3992_5_BIV_2026</v>
      </c>
      <c r="I7" s="15" t="str">
        <f>VLOOKUP($G7,[1]Összesítő!$B:$F,5,FALSE)</f>
        <v>Kóka</v>
      </c>
      <c r="J7" s="15" t="str">
        <f>VLOOKUP($G7,[1]Összesítő!$B:$F,4,FALSE)</f>
        <v>Kóka Község Önkormányzata</v>
      </c>
      <c r="K7" s="16">
        <f t="shared" si="1"/>
        <v>70000</v>
      </c>
      <c r="L7" s="12">
        <v>2028</v>
      </c>
      <c r="M7" s="12">
        <v>2028</v>
      </c>
      <c r="N7" s="17">
        <v>0</v>
      </c>
      <c r="O7" s="18">
        <v>70000</v>
      </c>
      <c r="P7" s="18">
        <v>0</v>
      </c>
      <c r="Q7" s="18" t="s">
        <v>100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6">
        <f t="shared" si="2"/>
        <v>0</v>
      </c>
      <c r="AE7" s="19" t="str">
        <f t="shared" si="3"/>
        <v>Nem rövidtávú a feladat.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>
        <v>0</v>
      </c>
      <c r="AO7" s="18">
        <v>0</v>
      </c>
      <c r="AP7" s="18">
        <v>0</v>
      </c>
      <c r="AQ7" s="18">
        <v>0</v>
      </c>
      <c r="AR7" s="16">
        <f t="shared" si="4"/>
        <v>0</v>
      </c>
      <c r="AS7" s="13" t="s">
        <v>88</v>
      </c>
      <c r="AT7" s="19" t="str">
        <f t="shared" si="5"/>
        <v>Forráshiányos a feladat!</v>
      </c>
      <c r="AV7" s="14"/>
      <c r="AW7" s="14"/>
      <c r="AX7" s="15">
        <f>COUNTA($G$3:G7)</f>
        <v>5</v>
      </c>
      <c r="AZ7" s="20">
        <f>VLOOKUP($G7,[1]Összesítő!$B:$F,3,FALSE)</f>
        <v>3992</v>
      </c>
      <c r="BA7" s="20">
        <f t="shared" si="6"/>
        <v>0</v>
      </c>
      <c r="BB7" s="21">
        <f t="shared" si="7"/>
        <v>1</v>
      </c>
      <c r="BC7" s="21" t="str">
        <f t="shared" si="8"/>
        <v>H</v>
      </c>
      <c r="BD7" s="21">
        <f t="shared" si="9"/>
        <v>0</v>
      </c>
      <c r="BE7" s="21">
        <f t="shared" si="10"/>
        <v>0</v>
      </c>
      <c r="BF7" s="21">
        <f t="shared" si="11"/>
        <v>0</v>
      </c>
      <c r="BG7" s="20" t="str">
        <f t="shared" si="12"/>
        <v>Nem rövidtávú a feladat.</v>
      </c>
      <c r="BH7" s="21">
        <f t="shared" si="13"/>
        <v>1</v>
      </c>
      <c r="BI7" s="21">
        <f t="shared" si="14"/>
        <v>1</v>
      </c>
      <c r="BJ7" s="21">
        <f t="shared" si="15"/>
        <v>1</v>
      </c>
      <c r="BK7" s="21">
        <f t="shared" si="16"/>
        <v>1</v>
      </c>
      <c r="BL7" s="21">
        <f t="shared" si="17"/>
        <v>1</v>
      </c>
      <c r="BM7" s="22" t="str">
        <f t="shared" si="18"/>
        <v>Forráshiányos a feladat!</v>
      </c>
      <c r="BN7" s="21">
        <f t="shared" si="19"/>
        <v>0</v>
      </c>
      <c r="BO7" s="21">
        <f t="shared" si="20"/>
        <v>1</v>
      </c>
      <c r="BP7" s="21">
        <f t="shared" si="21"/>
        <v>0</v>
      </c>
      <c r="BQ7" s="21">
        <f t="shared" si="22"/>
        <v>0</v>
      </c>
      <c r="BR7" s="21">
        <f t="shared" si="23"/>
        <v>0</v>
      </c>
      <c r="BS7" s="20">
        <f t="shared" si="24"/>
        <v>0</v>
      </c>
      <c r="BT7" s="21">
        <f t="shared" si="25"/>
        <v>0</v>
      </c>
      <c r="BU7" s="21">
        <f t="shared" si="26"/>
        <v>0</v>
      </c>
      <c r="BV7" s="21">
        <f t="shared" si="27"/>
        <v>1</v>
      </c>
      <c r="BW7" s="21">
        <f t="shared" si="28"/>
        <v>1</v>
      </c>
      <c r="BX7" s="21">
        <f t="shared" si="29"/>
        <v>1</v>
      </c>
      <c r="BY7" s="21">
        <f t="shared" si="30"/>
        <v>1</v>
      </c>
      <c r="BZ7" s="21">
        <f t="shared" si="31"/>
        <v>1</v>
      </c>
      <c r="CA7" s="21">
        <f t="shared" si="32"/>
        <v>1</v>
      </c>
      <c r="CB7" s="21">
        <f t="shared" si="33"/>
        <v>1</v>
      </c>
      <c r="CC7" s="21">
        <f t="shared" si="34"/>
        <v>1</v>
      </c>
      <c r="CD7" s="21">
        <f t="shared" si="35"/>
        <v>1</v>
      </c>
      <c r="CE7" s="21">
        <f t="shared" si="36"/>
        <v>1</v>
      </c>
      <c r="CF7" s="21" t="str">
        <f t="shared" si="37"/>
        <v>?</v>
      </c>
      <c r="CG7" s="22" t="str">
        <f t="shared" si="38"/>
        <v>Kitöltés rendben!</v>
      </c>
      <c r="CH7" s="21">
        <f t="shared" si="39"/>
        <v>1</v>
      </c>
      <c r="CI7" s="21">
        <f t="shared" si="40"/>
        <v>0</v>
      </c>
      <c r="CJ7" s="21">
        <f t="shared" si="41"/>
        <v>1</v>
      </c>
    </row>
    <row r="8" spans="1:88" ht="105" x14ac:dyDescent="0.25">
      <c r="A8" s="11" t="str">
        <f t="shared" si="0"/>
        <v>Kitöltés rendben!</v>
      </c>
      <c r="B8" s="12" t="s">
        <v>101</v>
      </c>
      <c r="C8" s="13" t="s">
        <v>102</v>
      </c>
      <c r="D8" s="14" t="s">
        <v>103</v>
      </c>
      <c r="E8" s="14" t="s">
        <v>85</v>
      </c>
      <c r="F8" s="15" t="str">
        <f>VLOOKUP($G8,[1]Összesítő!$B:$F,2,FALSE)</f>
        <v>11-31361-1-001-00-01</v>
      </c>
      <c r="G8" s="13" t="s">
        <v>86</v>
      </c>
      <c r="H8" s="15" t="str">
        <f>AZ8&amp;"_"&amp;AX8&amp;"_BIV_"&amp;LEFT([1]Előlap!$B$6,4)</f>
        <v>3992_6_BIV_2026</v>
      </c>
      <c r="I8" s="15" t="str">
        <f>VLOOKUP($G8,[1]Összesítő!$B:$F,5,FALSE)</f>
        <v>Kóka</v>
      </c>
      <c r="J8" s="15" t="str">
        <f>VLOOKUP($G8,[1]Összesítő!$B:$F,4,FALSE)</f>
        <v>Kóka Község Önkormányzata</v>
      </c>
      <c r="K8" s="16">
        <f t="shared" si="1"/>
        <v>50000</v>
      </c>
      <c r="L8" s="12">
        <v>2032</v>
      </c>
      <c r="M8" s="12">
        <v>2036</v>
      </c>
      <c r="N8" s="17">
        <v>0</v>
      </c>
      <c r="O8" s="18">
        <v>50000</v>
      </c>
      <c r="P8" s="18">
        <v>0</v>
      </c>
      <c r="Q8" s="18" t="s">
        <v>87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6">
        <f t="shared" si="2"/>
        <v>0</v>
      </c>
      <c r="AE8" s="19" t="str">
        <f t="shared" si="3"/>
        <v>Nem rövidtávú a feladat.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>
        <v>0</v>
      </c>
      <c r="AO8" s="18">
        <v>0</v>
      </c>
      <c r="AP8" s="18">
        <v>0</v>
      </c>
      <c r="AQ8" s="18">
        <v>0</v>
      </c>
      <c r="AR8" s="16">
        <f t="shared" si="4"/>
        <v>0</v>
      </c>
      <c r="AS8" s="13" t="s">
        <v>88</v>
      </c>
      <c r="AT8" s="19" t="str">
        <f t="shared" si="5"/>
        <v>Forráshiányos a feladat!</v>
      </c>
      <c r="AV8" s="14"/>
      <c r="AW8" s="14"/>
      <c r="AX8" s="15">
        <f>COUNTA($G$3:G8)</f>
        <v>6</v>
      </c>
      <c r="AZ8" s="20">
        <f>VLOOKUP($G8,[1]Összesítő!$B:$F,3,FALSE)</f>
        <v>3992</v>
      </c>
      <c r="BA8" s="20">
        <f t="shared" si="6"/>
        <v>0</v>
      </c>
      <c r="BB8" s="21">
        <f t="shared" si="7"/>
        <v>1</v>
      </c>
      <c r="BC8" s="21" t="str">
        <f t="shared" si="8"/>
        <v>H</v>
      </c>
      <c r="BD8" s="21">
        <f t="shared" si="9"/>
        <v>0</v>
      </c>
      <c r="BE8" s="21">
        <f t="shared" si="10"/>
        <v>0</v>
      </c>
      <c r="BF8" s="21">
        <f t="shared" si="11"/>
        <v>0</v>
      </c>
      <c r="BG8" s="20" t="str">
        <f t="shared" si="12"/>
        <v>Nem rövidtávú a feladat.</v>
      </c>
      <c r="BH8" s="21">
        <f t="shared" si="13"/>
        <v>1</v>
      </c>
      <c r="BI8" s="21">
        <f t="shared" si="14"/>
        <v>1</v>
      </c>
      <c r="BJ8" s="21">
        <f t="shared" si="15"/>
        <v>1</v>
      </c>
      <c r="BK8" s="21">
        <f t="shared" si="16"/>
        <v>1</v>
      </c>
      <c r="BL8" s="21">
        <f t="shared" si="17"/>
        <v>1</v>
      </c>
      <c r="BM8" s="22" t="str">
        <f t="shared" si="18"/>
        <v>Forráshiányos a feladat!</v>
      </c>
      <c r="BN8" s="21">
        <f t="shared" si="19"/>
        <v>0</v>
      </c>
      <c r="BO8" s="21">
        <f t="shared" si="20"/>
        <v>1</v>
      </c>
      <c r="BP8" s="21">
        <f t="shared" si="21"/>
        <v>0</v>
      </c>
      <c r="BQ8" s="21">
        <f t="shared" si="22"/>
        <v>0</v>
      </c>
      <c r="BR8" s="21">
        <f t="shared" si="23"/>
        <v>0</v>
      </c>
      <c r="BS8" s="20">
        <f t="shared" si="24"/>
        <v>0</v>
      </c>
      <c r="BT8" s="21">
        <f t="shared" si="25"/>
        <v>0</v>
      </c>
      <c r="BU8" s="21">
        <f t="shared" si="26"/>
        <v>0</v>
      </c>
      <c r="BV8" s="21">
        <f t="shared" si="27"/>
        <v>1</v>
      </c>
      <c r="BW8" s="21">
        <f t="shared" si="28"/>
        <v>1</v>
      </c>
      <c r="BX8" s="21">
        <f t="shared" si="29"/>
        <v>1</v>
      </c>
      <c r="BY8" s="21">
        <f t="shared" si="30"/>
        <v>1</v>
      </c>
      <c r="BZ8" s="21">
        <f t="shared" si="31"/>
        <v>1</v>
      </c>
      <c r="CA8" s="21">
        <f t="shared" si="32"/>
        <v>1</v>
      </c>
      <c r="CB8" s="21">
        <f t="shared" si="33"/>
        <v>1</v>
      </c>
      <c r="CC8" s="21">
        <f t="shared" si="34"/>
        <v>1</v>
      </c>
      <c r="CD8" s="21">
        <f t="shared" si="35"/>
        <v>1</v>
      </c>
      <c r="CE8" s="21">
        <f t="shared" si="36"/>
        <v>1</v>
      </c>
      <c r="CF8" s="21" t="str">
        <f t="shared" si="37"/>
        <v>?</v>
      </c>
      <c r="CG8" s="22" t="str">
        <f t="shared" si="38"/>
        <v>Kitöltés rendben!</v>
      </c>
      <c r="CH8" s="21">
        <f t="shared" si="39"/>
        <v>1</v>
      </c>
      <c r="CI8" s="21">
        <f t="shared" si="40"/>
        <v>0</v>
      </c>
      <c r="CJ8" s="21">
        <f t="shared" si="41"/>
        <v>1</v>
      </c>
    </row>
    <row r="9" spans="1:88" ht="165" x14ac:dyDescent="0.25">
      <c r="A9" s="11" t="str">
        <f t="shared" si="0"/>
        <v>Nullás a rövidtávú feladat és rövid (hiányzik) a hozzá tartozó indoklás!</v>
      </c>
      <c r="B9" s="12">
        <v>0</v>
      </c>
      <c r="C9" s="13" t="s">
        <v>104</v>
      </c>
      <c r="D9" s="14" t="s">
        <v>105</v>
      </c>
      <c r="E9" s="14" t="s">
        <v>85</v>
      </c>
      <c r="F9" s="15" t="str">
        <f>VLOOKUP($G9,[1]Összesítő!$B:$F,2,FALSE)</f>
        <v>11-31361-1-001-00-01</v>
      </c>
      <c r="G9" s="13" t="s">
        <v>86</v>
      </c>
      <c r="H9" s="15" t="str">
        <f>AZ9&amp;"_"&amp;AX9&amp;"_BIV_"&amp;LEFT([1]Előlap!$B$6,4)</f>
        <v>3992_7_BIV_2026</v>
      </c>
      <c r="I9" s="15" t="str">
        <f>VLOOKUP($G9,[1]Összesítő!$B:$F,5,FALSE)</f>
        <v>Kóka</v>
      </c>
      <c r="J9" s="15" t="str">
        <f>VLOOKUP($G9,[1]Összesítő!$B:$F,4,FALSE)</f>
        <v>Kóka Község Önkormányzata</v>
      </c>
      <c r="K9" s="16">
        <f t="shared" si="1"/>
        <v>0</v>
      </c>
      <c r="L9" s="12">
        <v>2027</v>
      </c>
      <c r="M9" s="12">
        <v>2027</v>
      </c>
      <c r="N9" s="17">
        <v>0</v>
      </c>
      <c r="O9" s="18">
        <v>0</v>
      </c>
      <c r="P9" s="18">
        <v>0</v>
      </c>
      <c r="Q9" s="18" t="s">
        <v>87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6">
        <f t="shared" si="2"/>
        <v>0</v>
      </c>
      <c r="AE9" s="19" t="str">
        <f t="shared" si="3"/>
        <v>A forrás egyenlő a költséggel (I.ütem).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6">
        <f t="shared" si="4"/>
        <v>0</v>
      </c>
      <c r="AS9" s="13" t="s">
        <v>88</v>
      </c>
      <c r="AT9" s="19" t="str">
        <f t="shared" si="5"/>
        <v>Nem hosszútávú a feladat.</v>
      </c>
      <c r="AV9" s="14"/>
      <c r="AW9" s="14"/>
      <c r="AX9" s="15">
        <f>COUNTA($G$3:G9)</f>
        <v>7</v>
      </c>
      <c r="AZ9" s="20">
        <f>VLOOKUP($G9,[1]Összesítő!$B:$F,3,FALSE)</f>
        <v>3992</v>
      </c>
      <c r="BA9" s="20">
        <f t="shared" si="6"/>
        <v>0</v>
      </c>
      <c r="BB9" s="21">
        <f t="shared" si="7"/>
        <v>1</v>
      </c>
      <c r="BC9" s="21" t="str">
        <f t="shared" si="8"/>
        <v>R</v>
      </c>
      <c r="BD9" s="21">
        <f t="shared" si="9"/>
        <v>1</v>
      </c>
      <c r="BE9" s="21">
        <f t="shared" si="10"/>
        <v>0</v>
      </c>
      <c r="BF9" s="21">
        <f t="shared" si="11"/>
        <v>0</v>
      </c>
      <c r="BG9" s="20" t="str">
        <f t="shared" si="12"/>
        <v>A forrás egyenlő a költséggel (I.ütem).</v>
      </c>
      <c r="BH9" s="21">
        <f t="shared" si="13"/>
        <v>1</v>
      </c>
      <c r="BI9" s="21">
        <f t="shared" si="14"/>
        <v>1</v>
      </c>
      <c r="BJ9" s="21">
        <f t="shared" si="15"/>
        <v>0</v>
      </c>
      <c r="BK9" s="21">
        <f t="shared" si="16"/>
        <v>1</v>
      </c>
      <c r="BL9" s="21">
        <f t="shared" si="17"/>
        <v>1</v>
      </c>
      <c r="BM9" s="22" t="str">
        <f t="shared" si="18"/>
        <v>Nem hosszútávú a feladat.</v>
      </c>
      <c r="BN9" s="21">
        <f t="shared" si="19"/>
        <v>1</v>
      </c>
      <c r="BO9" s="21">
        <f t="shared" si="20"/>
        <v>0</v>
      </c>
      <c r="BP9" s="21">
        <f t="shared" si="21"/>
        <v>1</v>
      </c>
      <c r="BQ9" s="21">
        <f t="shared" si="22"/>
        <v>0</v>
      </c>
      <c r="BR9" s="21">
        <f t="shared" si="23"/>
        <v>0</v>
      </c>
      <c r="BS9" s="20" t="str">
        <f t="shared" si="24"/>
        <v>Nincs hosszútávú terv!</v>
      </c>
      <c r="BT9" s="21">
        <f t="shared" si="25"/>
        <v>0</v>
      </c>
      <c r="BU9" s="21">
        <f t="shared" si="26"/>
        <v>0</v>
      </c>
      <c r="BV9" s="21">
        <f t="shared" si="27"/>
        <v>1</v>
      </c>
      <c r="BW9" s="21">
        <f t="shared" si="28"/>
        <v>1</v>
      </c>
      <c r="BX9" s="21">
        <f t="shared" si="29"/>
        <v>1</v>
      </c>
      <c r="BY9" s="21">
        <f t="shared" si="30"/>
        <v>1</v>
      </c>
      <c r="BZ9" s="21">
        <f t="shared" si="31"/>
        <v>1</v>
      </c>
      <c r="CA9" s="21">
        <f t="shared" si="32"/>
        <v>1</v>
      </c>
      <c r="CB9" s="21">
        <f t="shared" si="33"/>
        <v>1</v>
      </c>
      <c r="CC9" s="21">
        <f t="shared" si="34"/>
        <v>1</v>
      </c>
      <c r="CD9" s="21">
        <f t="shared" si="35"/>
        <v>1</v>
      </c>
      <c r="CE9" s="21">
        <f t="shared" si="36"/>
        <v>1</v>
      </c>
      <c r="CF9" s="21" t="str">
        <f t="shared" si="37"/>
        <v>?</v>
      </c>
      <c r="CG9" s="22" t="str">
        <f t="shared" si="38"/>
        <v>Nullás a rövidtávú feladat és rövid (hiányzik) a hozzá tartozó indoklás!</v>
      </c>
      <c r="CH9" s="21">
        <f t="shared" si="39"/>
        <v>0</v>
      </c>
      <c r="CI9" s="21">
        <f t="shared" si="40"/>
        <v>0</v>
      </c>
      <c r="CJ9" s="21">
        <f t="shared" si="41"/>
        <v>0</v>
      </c>
    </row>
  </sheetData>
  <mergeCells count="2">
    <mergeCell ref="S1:AD1"/>
    <mergeCell ref="AG1:AR1"/>
  </mergeCells>
  <conditionalFormatting sqref="A3">
    <cfRule type="containsText" dxfId="20" priority="19" operator="containsText" text="Nincs VKR kiválasztva!">
      <formula>NOT(ISERROR(SEARCH("Nincs VKR kiválasztva!",A3)))</formula>
    </cfRule>
  </conditionalFormatting>
  <conditionalFormatting sqref="A3">
    <cfRule type="containsText" dxfId="19" priority="21" operator="containsText" text="Kitöltés rendben!">
      <formula>NOT(ISERROR(SEARCH("Kitöltés rendben!",A3)))</formula>
    </cfRule>
  </conditionalFormatting>
  <conditionalFormatting sqref="AE3 AT3">
    <cfRule type="containsText" dxfId="18" priority="20" operator="containsText" text="Kitöltés rendben!">
      <formula>NOT(ISERROR(SEARCH("Kitöltés rendben!",AE3)))</formula>
    </cfRule>
  </conditionalFormatting>
  <conditionalFormatting sqref="A4">
    <cfRule type="containsText" dxfId="17" priority="16" operator="containsText" text="Nincs VKR kiválasztva!">
      <formula>NOT(ISERROR(SEARCH("Nincs VKR kiválasztva!",A4)))</formula>
    </cfRule>
  </conditionalFormatting>
  <conditionalFormatting sqref="A4">
    <cfRule type="containsText" dxfId="16" priority="18" operator="containsText" text="Kitöltés rendben!">
      <formula>NOT(ISERROR(SEARCH("Kitöltés rendben!",A4)))</formula>
    </cfRule>
  </conditionalFormatting>
  <conditionalFormatting sqref="AE4 AT4">
    <cfRule type="containsText" dxfId="15" priority="17" operator="containsText" text="Kitöltés rendben!">
      <formula>NOT(ISERROR(SEARCH("Kitöltés rendben!",AE4)))</formula>
    </cfRule>
  </conditionalFormatting>
  <conditionalFormatting sqref="A5">
    <cfRule type="containsText" dxfId="14" priority="13" operator="containsText" text="Nincs VKR kiválasztva!">
      <formula>NOT(ISERROR(SEARCH("Nincs VKR kiválasztva!",A5)))</formula>
    </cfRule>
  </conditionalFormatting>
  <conditionalFormatting sqref="A5">
    <cfRule type="containsText" dxfId="13" priority="15" operator="containsText" text="Kitöltés rendben!">
      <formula>NOT(ISERROR(SEARCH("Kitöltés rendben!",A5)))</formula>
    </cfRule>
  </conditionalFormatting>
  <conditionalFormatting sqref="AE5 AT5">
    <cfRule type="containsText" dxfId="12" priority="14" operator="containsText" text="Kitöltés rendben!">
      <formula>NOT(ISERROR(SEARCH("Kitöltés rendben!",AE5)))</formula>
    </cfRule>
  </conditionalFormatting>
  <conditionalFormatting sqref="A6">
    <cfRule type="containsText" dxfId="11" priority="10" operator="containsText" text="Nincs VKR kiválasztva!">
      <formula>NOT(ISERROR(SEARCH("Nincs VKR kiválasztva!",A6)))</formula>
    </cfRule>
  </conditionalFormatting>
  <conditionalFormatting sqref="A6">
    <cfRule type="containsText" dxfId="10" priority="12" operator="containsText" text="Kitöltés rendben!">
      <formula>NOT(ISERROR(SEARCH("Kitöltés rendben!",A6)))</formula>
    </cfRule>
  </conditionalFormatting>
  <conditionalFormatting sqref="AE6 AT6">
    <cfRule type="containsText" dxfId="9" priority="11" operator="containsText" text="Kitöltés rendben!">
      <formula>NOT(ISERROR(SEARCH("Kitöltés rendben!",AE6)))</formula>
    </cfRule>
  </conditionalFormatting>
  <conditionalFormatting sqref="A7">
    <cfRule type="containsText" dxfId="8" priority="7" operator="containsText" text="Nincs VKR kiválasztva!">
      <formula>NOT(ISERROR(SEARCH("Nincs VKR kiválasztva!",A7)))</formula>
    </cfRule>
  </conditionalFormatting>
  <conditionalFormatting sqref="A7">
    <cfRule type="containsText" dxfId="7" priority="9" operator="containsText" text="Kitöltés rendben!">
      <formula>NOT(ISERROR(SEARCH("Kitöltés rendben!",A7)))</formula>
    </cfRule>
  </conditionalFormatting>
  <conditionalFormatting sqref="AE7 AT7">
    <cfRule type="containsText" dxfId="6" priority="8" operator="containsText" text="Kitöltés rendben!">
      <formula>NOT(ISERROR(SEARCH("Kitöltés rendben!",AE7)))</formula>
    </cfRule>
  </conditionalFormatting>
  <conditionalFormatting sqref="A8">
    <cfRule type="containsText" dxfId="5" priority="4" operator="containsText" text="Nincs VKR kiválasztva!">
      <formula>NOT(ISERROR(SEARCH("Nincs VKR kiválasztva!",A8)))</formula>
    </cfRule>
  </conditionalFormatting>
  <conditionalFormatting sqref="A8">
    <cfRule type="containsText" dxfId="4" priority="6" operator="containsText" text="Kitöltés rendben!">
      <formula>NOT(ISERROR(SEARCH("Kitöltés rendben!",A8)))</formula>
    </cfRule>
  </conditionalFormatting>
  <conditionalFormatting sqref="AE8 AT8">
    <cfRule type="containsText" dxfId="3" priority="5" operator="containsText" text="Kitöltés rendben!">
      <formula>NOT(ISERROR(SEARCH("Kitöltés rendben!",AE8)))</formula>
    </cfRule>
  </conditionalFormatting>
  <conditionalFormatting sqref="A9">
    <cfRule type="containsText" dxfId="2" priority="1" operator="containsText" text="Nincs VKR kiválasztva!">
      <formula>NOT(ISERROR(SEARCH("Nincs VKR kiválasztva!",A9)))</formula>
    </cfRule>
  </conditionalFormatting>
  <conditionalFormatting sqref="A9">
    <cfRule type="containsText" dxfId="1" priority="3" operator="containsText" text="Kitöltés rendben!">
      <formula>NOT(ISERROR(SEARCH("Kitöltés rendben!",A9)))</formula>
    </cfRule>
  </conditionalFormatting>
  <conditionalFormatting sqref="AE9 AT9">
    <cfRule type="containsText" dxfId="0" priority="2" operator="containsText" text="Kitöltés rendben!">
      <formula>NOT(ISERROR(SEARCH("Kitöltés rendben!",AE9)))</formula>
    </cfRule>
  </conditionalFormatting>
  <dataValidations count="1">
    <dataValidation type="list" allowBlank="1" showInputMessage="1" showErrorMessage="1" sqref="AS3:AS9" xr:uid="{94794448-914D-427A-A7D2-6DAB8D77AC8D}">
      <formula1>"nem,igen"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Összes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Vona Ferenc</dc:creator>
  <cp:lastModifiedBy>Vona Ferenc</cp:lastModifiedBy>
  <dcterms:created xsi:type="dcterms:W3CDTF">2026-08-17T07:30:23Z</dcterms:created>
  <dcterms:modified xsi:type="dcterms:W3CDTF">2026-08-17T07:30:25Z</dcterms:modified>
</cp:coreProperties>
</file>