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o1\Desktop\Pappné Melinda 2016-08-17 10;20;08\költségvetés_2026\"/>
    </mc:Choice>
  </mc:AlternateContent>
  <xr:revisionPtr revIDLastSave="0" documentId="13_ncr:1_{20D79EF6-F33D-4D7D-A56B-B236AE63D22A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Kiadások összesen" sheetId="30" r:id="rId1"/>
    <sheet name="Önk.ált.igazg." sheetId="80" r:id="rId2"/>
    <sheet name="Támogatások_Átadott pénzek" sheetId="78" r:id="rId3"/>
    <sheet name="Pályázatok" sheetId="99" r:id="rId4"/>
    <sheet name="Településfejl." sheetId="84" r:id="rId5"/>
    <sheet name="Tartalék" sheetId="97" r:id="rId6"/>
    <sheet name="közutak" sheetId="1" r:id="rId7"/>
    <sheet name="Kerékpárút" sheetId="86" r:id="rId8"/>
    <sheet name="Köztemető fennt." sheetId="82" r:id="rId9"/>
    <sheet name="Önk.tul.ingatlan" sheetId="70" r:id="rId10"/>
    <sheet name="Zöldterület" sheetId="81" r:id="rId11"/>
    <sheet name="Közvil." sheetId="33" r:id="rId12"/>
    <sheet name="Víztermelés" sheetId="92" r:id="rId13"/>
    <sheet name="Csatorna" sheetId="94" r:id="rId14"/>
    <sheet name="Községgazd" sheetId="71" r:id="rId15"/>
    <sheet name="Civil ház" sheetId="95" r:id="rId16"/>
    <sheet name="Múzeum" sheetId="79" r:id="rId17"/>
    <sheet name="Óvoda_önk.nál" sheetId="87" r:id="rId18"/>
    <sheet name="Szociális mintapr.147" sheetId="89" r:id="rId19"/>
    <sheet name="Fogorvos" sheetId="39" r:id="rId20"/>
    <sheet name="HOSZ" sheetId="40" r:id="rId21"/>
    <sheet name="Védőnői" sheetId="42" r:id="rId22"/>
    <sheet name="Napközi" sheetId="64" r:id="rId23"/>
    <sheet name="Műv.ház" sheetId="32" r:id="rId24"/>
    <sheet name="szociális" sheetId="96" r:id="rId25"/>
    <sheet name="szoc.tüzelő pály." sheetId="101" r:id="rId26"/>
    <sheet name="Szoc.étktés" sheetId="83" r:id="rId27"/>
    <sheet name="Intézm.kiv.gyermétk." sheetId="85" r:id="rId28"/>
    <sheet name="felnőtt étkezés" sheetId="104" r:id="rId29"/>
    <sheet name="Oviétk" sheetId="68" r:id="rId30"/>
    <sheet name="Isk. étkezés" sheetId="69" r:id="rId31"/>
    <sheet name="Óvoda" sheetId="35" r:id="rId32"/>
    <sheet name="Polg.Hiv." sheetId="67" r:id="rId33"/>
    <sheet name="bölcsi szakmai" sheetId="102" r:id="rId34"/>
    <sheet name="bölcsi étk." sheetId="103" r:id="rId35"/>
    <sheet name="bölcsi időszakos" sheetId="105" r:id="rId36"/>
    <sheet name="Házi segítségny" sheetId="60" r:id="rId37"/>
    <sheet name="Családsegítő- és gyj.sz" sheetId="62" r:id="rId38"/>
  </sheets>
  <externalReferences>
    <externalReference r:id="rId39"/>
    <externalReference r:id="rId4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0" l="1"/>
  <c r="E28" i="30"/>
  <c r="D28" i="30"/>
  <c r="G9" i="89" l="1"/>
  <c r="C12" i="94" l="1"/>
  <c r="F8" i="69"/>
  <c r="E25" i="30" l="1"/>
  <c r="E24" i="30"/>
  <c r="K5" i="94"/>
  <c r="K6" i="94" s="1"/>
  <c r="K7" i="94" s="1"/>
  <c r="K8" i="94" s="1"/>
  <c r="K9" i="94" s="1"/>
  <c r="K10" i="94" s="1"/>
  <c r="K11" i="94" s="1"/>
  <c r="K12" i="94" s="1"/>
  <c r="K13" i="94" s="1"/>
  <c r="K14" i="94" s="1"/>
  <c r="K15" i="94" s="1"/>
  <c r="K16" i="94" s="1"/>
  <c r="K17" i="94" s="1"/>
  <c r="K18" i="94" s="1"/>
  <c r="K19" i="94" s="1"/>
  <c r="K20" i="94" s="1"/>
  <c r="O30" i="78"/>
  <c r="E46" i="99" l="1"/>
  <c r="C10" i="30" s="1"/>
  <c r="F7" i="70" l="1"/>
  <c r="E21" i="89"/>
  <c r="C21" i="89"/>
  <c r="I4" i="83"/>
  <c r="F12" i="102"/>
  <c r="F12" i="62"/>
  <c r="C20" i="40" l="1"/>
  <c r="C12" i="71"/>
  <c r="F15" i="84" l="1"/>
  <c r="G15" i="84" s="1"/>
  <c r="F12" i="33" l="1"/>
  <c r="E38" i="99"/>
  <c r="E34" i="99"/>
  <c r="E45" i="99" l="1"/>
  <c r="C29" i="102"/>
  <c r="C26" i="105"/>
  <c r="C21" i="105"/>
  <c r="C14" i="105"/>
  <c r="C9" i="105"/>
  <c r="C10" i="105" s="1"/>
  <c r="F31" i="105" l="1"/>
  <c r="G31" i="105" s="1"/>
  <c r="C34" i="105"/>
  <c r="E29" i="35"/>
  <c r="C30" i="35"/>
  <c r="C38" i="105" l="1"/>
  <c r="E33" i="99"/>
  <c r="D16" i="30" l="1"/>
  <c r="C16" i="94" l="1"/>
  <c r="E24" i="99"/>
  <c r="E23" i="99"/>
  <c r="E44" i="99" s="1"/>
  <c r="E11" i="99"/>
  <c r="E43" i="99" l="1"/>
  <c r="F11" i="84"/>
  <c r="F19" i="40" l="1"/>
  <c r="F20" i="40" s="1"/>
  <c r="C33" i="104" l="1"/>
  <c r="G28" i="104"/>
  <c r="C30" i="104"/>
  <c r="C12" i="104"/>
  <c r="C9" i="104"/>
  <c r="C34" i="104" l="1"/>
  <c r="F9" i="102" l="1"/>
  <c r="G9" i="102" s="1"/>
  <c r="C10" i="102"/>
  <c r="C26" i="103"/>
  <c r="C21" i="103"/>
  <c r="C14" i="103"/>
  <c r="C10" i="103"/>
  <c r="C9" i="103"/>
  <c r="C24" i="102"/>
  <c r="C18" i="102"/>
  <c r="C13" i="102"/>
  <c r="G28" i="85"/>
  <c r="G11" i="84"/>
  <c r="F18" i="83"/>
  <c r="G18" i="83" s="1"/>
  <c r="F9" i="35"/>
  <c r="C17" i="80"/>
  <c r="E16" i="80"/>
  <c r="G12" i="33"/>
  <c r="C20" i="79"/>
  <c r="E17" i="64"/>
  <c r="F17" i="64" s="1"/>
  <c r="G19" i="40"/>
  <c r="E27" i="32"/>
  <c r="F27" i="32" s="1"/>
  <c r="C28" i="32"/>
  <c r="C9" i="69"/>
  <c r="F9" i="62"/>
  <c r="C9" i="62" s="1"/>
  <c r="C10" i="62" s="1"/>
  <c r="E15" i="99"/>
  <c r="E40" i="99" s="1"/>
  <c r="C16" i="79"/>
  <c r="C14" i="79"/>
  <c r="C11" i="95"/>
  <c r="C12" i="95" s="1"/>
  <c r="E23" i="78"/>
  <c r="G10" i="30" s="1"/>
  <c r="E16" i="96"/>
  <c r="E21" i="96" s="1"/>
  <c r="C14" i="30" s="1"/>
  <c r="G14" i="30" s="1"/>
  <c r="C15" i="30"/>
  <c r="G15" i="30" s="1"/>
  <c r="C20" i="30"/>
  <c r="G20" i="30"/>
  <c r="C16" i="30"/>
  <c r="G16" i="30" s="1"/>
  <c r="E14" i="101"/>
  <c r="E9" i="101"/>
  <c r="C22" i="82"/>
  <c r="F18" i="82"/>
  <c r="G18" i="82" s="1"/>
  <c r="N30" i="78"/>
  <c r="E16" i="78"/>
  <c r="C17" i="30" s="1"/>
  <c r="G17" i="30" s="1"/>
  <c r="C21" i="30"/>
  <c r="G21" i="30" s="1"/>
  <c r="F9" i="71"/>
  <c r="E8" i="96"/>
  <c r="E11" i="96" s="1"/>
  <c r="C24" i="69"/>
  <c r="C19" i="69"/>
  <c r="C21" i="68"/>
  <c r="C26" i="68"/>
  <c r="C30" i="85"/>
  <c r="C35" i="67"/>
  <c r="C25" i="67"/>
  <c r="C19" i="67"/>
  <c r="C25" i="62"/>
  <c r="C19" i="62"/>
  <c r="C27" i="42"/>
  <c r="C21" i="42"/>
  <c r="C15" i="39"/>
  <c r="C19" i="39" s="1"/>
  <c r="C35" i="80"/>
  <c r="C28" i="80"/>
  <c r="C15" i="89"/>
  <c r="C20" i="87"/>
  <c r="C14" i="87"/>
  <c r="C24" i="79"/>
  <c r="C25" i="95"/>
  <c r="C19" i="95"/>
  <c r="F8" i="95"/>
  <c r="G8" i="95" s="1"/>
  <c r="C9" i="95"/>
  <c r="C22" i="71"/>
  <c r="F29" i="71" s="1"/>
  <c r="G29" i="71" s="1"/>
  <c r="E27" i="95"/>
  <c r="E24" i="95"/>
  <c r="E18" i="95"/>
  <c r="F25" i="84"/>
  <c r="C25" i="84" s="1"/>
  <c r="C26" i="84" s="1"/>
  <c r="C16" i="84"/>
  <c r="E24" i="92"/>
  <c r="C24" i="92" s="1"/>
  <c r="C27" i="92" s="1"/>
  <c r="E25" i="94"/>
  <c r="F25" i="94" s="1"/>
  <c r="C28" i="94"/>
  <c r="C19" i="70"/>
  <c r="C18" i="81"/>
  <c r="F23" i="81" s="1"/>
  <c r="G23" i="81" s="1"/>
  <c r="C17" i="86"/>
  <c r="E22" i="86" s="1"/>
  <c r="F22" i="86" s="1"/>
  <c r="C18" i="1"/>
  <c r="F24" i="1" s="1"/>
  <c r="G24" i="1" s="1"/>
  <c r="C17" i="60"/>
  <c r="F27" i="60" s="1"/>
  <c r="G27" i="60" s="1"/>
  <c r="C24" i="35"/>
  <c r="C18" i="35"/>
  <c r="C13" i="30"/>
  <c r="G13" i="30" s="1"/>
  <c r="F9" i="68"/>
  <c r="C35" i="69"/>
  <c r="E34" i="67"/>
  <c r="C13" i="92"/>
  <c r="C10" i="92"/>
  <c r="E27" i="80"/>
  <c r="C12" i="84"/>
  <c r="F9" i="1"/>
  <c r="F9" i="87"/>
  <c r="E17" i="69"/>
  <c r="E23" i="69"/>
  <c r="E14" i="89"/>
  <c r="C10" i="89"/>
  <c r="E19" i="87"/>
  <c r="E13" i="87"/>
  <c r="E25" i="68"/>
  <c r="E16" i="86"/>
  <c r="C13" i="86"/>
  <c r="C9" i="86"/>
  <c r="E23" i="79"/>
  <c r="C33" i="85"/>
  <c r="C12" i="85"/>
  <c r="C9" i="85"/>
  <c r="E21" i="84"/>
  <c r="C11" i="79"/>
  <c r="E34" i="80"/>
  <c r="F10" i="42"/>
  <c r="C10" i="42" s="1"/>
  <c r="F8" i="80"/>
  <c r="C9" i="80"/>
  <c r="C13" i="83"/>
  <c r="C10" i="83"/>
  <c r="E24" i="62"/>
  <c r="E16" i="60"/>
  <c r="E20" i="42"/>
  <c r="E26" i="42"/>
  <c r="E14" i="39"/>
  <c r="F9" i="67"/>
  <c r="G9" i="67" s="1"/>
  <c r="C10" i="67"/>
  <c r="E23" i="35"/>
  <c r="E17" i="35"/>
  <c r="E24" i="67"/>
  <c r="E20" i="67"/>
  <c r="E18" i="67"/>
  <c r="E18" i="70"/>
  <c r="E21" i="1"/>
  <c r="E17" i="1"/>
  <c r="E17" i="81"/>
  <c r="E25" i="71"/>
  <c r="E21" i="71"/>
  <c r="C13" i="82"/>
  <c r="C9" i="82"/>
  <c r="C13" i="33"/>
  <c r="C13" i="67"/>
  <c r="D8" i="30" s="1"/>
  <c r="C8" i="60"/>
  <c r="C12" i="80"/>
  <c r="C13" i="35"/>
  <c r="C9" i="40"/>
  <c r="C21" i="40" s="1"/>
  <c r="C11" i="32"/>
  <c r="C14" i="32"/>
  <c r="C13" i="62"/>
  <c r="C11" i="60"/>
  <c r="C14" i="42"/>
  <c r="C10" i="39"/>
  <c r="C13" i="71"/>
  <c r="C10" i="81"/>
  <c r="C13" i="81"/>
  <c r="C14" i="1"/>
  <c r="C14" i="68"/>
  <c r="C9" i="70"/>
  <c r="C13" i="70"/>
  <c r="C12" i="69"/>
  <c r="C19" i="64"/>
  <c r="C24" i="86"/>
  <c r="G19" i="30"/>
  <c r="C22" i="83"/>
  <c r="C6" i="30" l="1"/>
  <c r="C10" i="68"/>
  <c r="C25" i="86"/>
  <c r="F21" i="87"/>
  <c r="G21" i="87" s="1"/>
  <c r="D6" i="30"/>
  <c r="F6" i="30"/>
  <c r="C23" i="83"/>
  <c r="I5" i="83"/>
  <c r="C23" i="87"/>
  <c r="C23" i="82"/>
  <c r="C34" i="68"/>
  <c r="E8" i="30"/>
  <c r="C10" i="87"/>
  <c r="G9" i="87"/>
  <c r="C26" i="1"/>
  <c r="C14" i="33"/>
  <c r="C10" i="71"/>
  <c r="C10" i="1"/>
  <c r="G9" i="1"/>
  <c r="F22" i="89"/>
  <c r="G22" i="89" s="1"/>
  <c r="F25" i="79"/>
  <c r="G25" i="79" s="1"/>
  <c r="C10" i="35"/>
  <c r="G9" i="35"/>
  <c r="F8" i="30"/>
  <c r="C34" i="102"/>
  <c r="F31" i="102"/>
  <c r="G31" i="102" s="1"/>
  <c r="C34" i="62"/>
  <c r="F30" i="62"/>
  <c r="G30" i="62" s="1"/>
  <c r="C8" i="30"/>
  <c r="C28" i="92"/>
  <c r="C34" i="85"/>
  <c r="C11" i="42"/>
  <c r="C20" i="39"/>
  <c r="C24" i="89"/>
  <c r="C26" i="81"/>
  <c r="C27" i="81" s="1"/>
  <c r="F30" i="80"/>
  <c r="G30" i="80" s="1"/>
  <c r="C35" i="35"/>
  <c r="F32" i="35"/>
  <c r="G32" i="35" s="1"/>
  <c r="C32" i="69"/>
  <c r="C40" i="67"/>
  <c r="C20" i="64"/>
  <c r="C27" i="79"/>
  <c r="E47" i="99"/>
  <c r="F30" i="69"/>
  <c r="G30" i="69" s="1"/>
  <c r="G31" i="68"/>
  <c r="H31" i="68" s="1"/>
  <c r="C29" i="32"/>
  <c r="C31" i="95"/>
  <c r="F31" i="103"/>
  <c r="G31" i="103" s="1"/>
  <c r="F31" i="42"/>
  <c r="G31" i="42" s="1"/>
  <c r="C33" i="42"/>
  <c r="F18" i="39"/>
  <c r="G18" i="39" s="1"/>
  <c r="F29" i="95"/>
  <c r="G29" i="95" s="1"/>
  <c r="C31" i="71"/>
  <c r="C26" i="70"/>
  <c r="F24" i="70"/>
  <c r="G24" i="70" s="1"/>
  <c r="F37" i="67"/>
  <c r="G37" i="67" s="1"/>
  <c r="C27" i="84"/>
  <c r="C36" i="80"/>
  <c r="E18" i="101"/>
  <c r="H16" i="101"/>
  <c r="I16" i="101" s="1"/>
  <c r="C34" i="103"/>
  <c r="C31" i="60"/>
  <c r="C32" i="60" s="1"/>
  <c r="E24" i="96"/>
  <c r="G10" i="96"/>
  <c r="H10" i="96" s="1"/>
  <c r="C29" i="94"/>
  <c r="E25" i="78"/>
  <c r="E6" i="30" l="1"/>
  <c r="C38" i="68"/>
  <c r="H23" i="94"/>
  <c r="H24" i="94" s="1"/>
  <c r="E15" i="97" s="1"/>
  <c r="E12" i="97" s="1"/>
  <c r="J4" i="96"/>
  <c r="I8" i="30"/>
  <c r="C25" i="87"/>
  <c r="G8" i="30"/>
  <c r="C27" i="1"/>
  <c r="C32" i="71"/>
  <c r="I12" i="30"/>
  <c r="F12" i="30"/>
  <c r="F22" i="30" s="1"/>
  <c r="C42" i="67"/>
  <c r="C26" i="89"/>
  <c r="C28" i="79"/>
  <c r="C34" i="42"/>
  <c r="C32" i="95"/>
  <c r="E12" i="30"/>
  <c r="C36" i="69"/>
  <c r="C35" i="102"/>
  <c r="C27" i="70"/>
  <c r="D12" i="30"/>
  <c r="D22" i="30" s="1"/>
  <c r="C43" i="80"/>
  <c r="C35" i="62"/>
  <c r="C38" i="103"/>
  <c r="C36" i="35"/>
  <c r="E18" i="97" l="1"/>
  <c r="E22" i="30"/>
  <c r="G6" i="30"/>
  <c r="G12" i="30"/>
  <c r="C18" i="30" l="1"/>
  <c r="G18" i="30" l="1"/>
  <c r="C22" i="30"/>
  <c r="G22" i="30" s="1"/>
  <c r="E26" i="30"/>
  <c r="E27" i="30" s="1"/>
  <c r="E29" i="30" l="1"/>
  <c r="D25" i="30" l="1"/>
  <c r="F25" i="30"/>
  <c r="F24" i="30" l="1"/>
  <c r="C24" i="30"/>
  <c r="C25" i="30" l="1"/>
  <c r="G25" i="30" s="1"/>
  <c r="F26" i="30"/>
  <c r="F27" i="30" s="1"/>
  <c r="D24" i="30"/>
  <c r="D26" i="30" s="1"/>
  <c r="D27" i="30" s="1"/>
  <c r="D29" i="30" s="1"/>
  <c r="G24" i="30" l="1"/>
  <c r="G26" i="30" s="1"/>
  <c r="C26" i="30"/>
  <c r="C27" i="30" s="1"/>
  <c r="F29" i="30"/>
  <c r="G27" i="30" l="1"/>
  <c r="C28" i="30" l="1"/>
  <c r="G28" i="30" l="1"/>
  <c r="G29" i="30" s="1"/>
  <c r="C29" i="30"/>
</calcChain>
</file>

<file path=xl/sharedStrings.xml><?xml version="1.0" encoding="utf-8"?>
<sst xmlns="http://schemas.openxmlformats.org/spreadsheetml/2006/main" count="1966" uniqueCount="613">
  <si>
    <t>irodaszer</t>
  </si>
  <si>
    <t>könyv</t>
  </si>
  <si>
    <t>folyóirat</t>
  </si>
  <si>
    <t>egyéb inf.hord</t>
  </si>
  <si>
    <t>telefon</t>
  </si>
  <si>
    <t>internet</t>
  </si>
  <si>
    <t>szállítás</t>
  </si>
  <si>
    <t>gázenergia</t>
  </si>
  <si>
    <t>villamosen.</t>
  </si>
  <si>
    <t>víz-szv.</t>
  </si>
  <si>
    <t>karbantartás</t>
  </si>
  <si>
    <t>egyéb üzem.</t>
  </si>
  <si>
    <t>ÁFA</t>
  </si>
  <si>
    <t>ÁFA befiz.</t>
  </si>
  <si>
    <t>belföldikikü</t>
  </si>
  <si>
    <t>egyéb dologi</t>
  </si>
  <si>
    <t>Közvilágítás</t>
  </si>
  <si>
    <t>Fogorvosi</t>
  </si>
  <si>
    <t>össz:</t>
  </si>
  <si>
    <t>KIADÁSOK</t>
  </si>
  <si>
    <t>összesen</t>
  </si>
  <si>
    <t>ezer Ft</t>
  </si>
  <si>
    <t>telefon-Civilház e-Mo Pont</t>
  </si>
  <si>
    <t>víz-szennyvíz</t>
  </si>
  <si>
    <t>víz -szennyvíz elsz..</t>
  </si>
  <si>
    <t>Háziorvosi sz. I-II HOSZ, HGY</t>
  </si>
  <si>
    <t>Dologi és felhalmozási kiadások összesen:</t>
  </si>
  <si>
    <t>Áfa</t>
  </si>
  <si>
    <t>Óvodai intézményi étkeztetés</t>
  </si>
  <si>
    <t>gázenergia(Civilház fűtés)</t>
  </si>
  <si>
    <t>telefon-</t>
  </si>
  <si>
    <t>Óvodai nevelés</t>
  </si>
  <si>
    <t>Községgazdálkodás</t>
  </si>
  <si>
    <t>Iskolai intézményi étkeztetés</t>
  </si>
  <si>
    <t>ÁFA 27%</t>
  </si>
  <si>
    <t>KÓKA KÖZSÉG ÖNKORMÁNYZAT</t>
  </si>
  <si>
    <t>Támogatások részletezése</t>
  </si>
  <si>
    <t>Közutak fenntartása</t>
  </si>
  <si>
    <t>áfa</t>
  </si>
  <si>
    <t>ÁFA kiadások,27%</t>
  </si>
  <si>
    <t xml:space="preserve">ÁFA 27% </t>
  </si>
  <si>
    <t>anyagbesz.tisztítószer,fertőtlenítő,fűmag</t>
  </si>
  <si>
    <t>szállítás()</t>
  </si>
  <si>
    <t xml:space="preserve">ÁFA 27%- </t>
  </si>
  <si>
    <t>K311</t>
  </si>
  <si>
    <t>K312</t>
  </si>
  <si>
    <t>K322</t>
  </si>
  <si>
    <t>K331</t>
  </si>
  <si>
    <t>K321</t>
  </si>
  <si>
    <t>K334</t>
  </si>
  <si>
    <t>K337</t>
  </si>
  <si>
    <t>K341</t>
  </si>
  <si>
    <t>K336</t>
  </si>
  <si>
    <t>rovatrend</t>
  </si>
  <si>
    <t>K6</t>
  </si>
  <si>
    <t>Eszközök  felújítása</t>
  </si>
  <si>
    <t>K7</t>
  </si>
  <si>
    <t>K74</t>
  </si>
  <si>
    <t>K67</t>
  </si>
  <si>
    <t>Felújítások összesen</t>
  </si>
  <si>
    <t>Beruházások összesen</t>
  </si>
  <si>
    <t>felújítások</t>
  </si>
  <si>
    <t>beruházások</t>
  </si>
  <si>
    <t>Dologi</t>
  </si>
  <si>
    <t>K3</t>
  </si>
  <si>
    <t>Zöldterület - kezelés</t>
  </si>
  <si>
    <t>Tartalékok</t>
  </si>
  <si>
    <t>K512</t>
  </si>
  <si>
    <t>K353</t>
  </si>
  <si>
    <t>Beruházások összesen:</t>
  </si>
  <si>
    <t>K4</t>
  </si>
  <si>
    <t>Szoc.</t>
  </si>
  <si>
    <t>K8</t>
  </si>
  <si>
    <t>Beruházások össz</t>
  </si>
  <si>
    <t>felújítás</t>
  </si>
  <si>
    <t>Felújítások</t>
  </si>
  <si>
    <t>K1+K2</t>
  </si>
  <si>
    <t>K9113</t>
  </si>
  <si>
    <t>KIADÁSOK =</t>
  </si>
  <si>
    <t>K62</t>
  </si>
  <si>
    <t>főkönyv</t>
  </si>
  <si>
    <t>K351</t>
  </si>
  <si>
    <t>K64</t>
  </si>
  <si>
    <t>K332</t>
  </si>
  <si>
    <t>K355</t>
  </si>
  <si>
    <t>K61</t>
  </si>
  <si>
    <t>K333</t>
  </si>
  <si>
    <t>K352</t>
  </si>
  <si>
    <t>K313</t>
  </si>
  <si>
    <t>K47</t>
  </si>
  <si>
    <t>K63</t>
  </si>
  <si>
    <t>ÁFA kiadások</t>
  </si>
  <si>
    <t>anyagbesz.üzemeltetési a.-mosogatószer, tisztítószer, takarítószer,fertőtlenítők, rágcs.irt.</t>
  </si>
  <si>
    <t>villamosenergia</t>
  </si>
  <si>
    <t>víz-szennyvíz.</t>
  </si>
  <si>
    <t>Egyéb felhalmozási célú kiadások, felhalm.célú kifizetés</t>
  </si>
  <si>
    <t>villamosenergia szolg.</t>
  </si>
  <si>
    <t>gázenergia szolg.</t>
  </si>
  <si>
    <t>élelmiszer besz.-védőital-tea,cukor,citromlé,ásványvíz</t>
  </si>
  <si>
    <t>ÁFA tartalom</t>
  </si>
  <si>
    <t xml:space="preserve">ÁFA 27% le nem vonható </t>
  </si>
  <si>
    <r>
      <rPr>
        <sz val="10"/>
        <rFont val="Arial"/>
        <family val="2"/>
        <charset val="238"/>
      </rPr>
      <t xml:space="preserve">karbantartás- </t>
    </r>
    <r>
      <rPr>
        <sz val="8"/>
        <rFont val="Arial"/>
        <family val="2"/>
        <charset val="238"/>
      </rPr>
      <t>(Földhivataltól földkönyv frissítése, digitális térképfrissítések,)</t>
    </r>
  </si>
  <si>
    <t>irodaszer, nyomtatvány,festékp.</t>
  </si>
  <si>
    <t>irodaszer,nyomtatvány ,tintapatron,naptár</t>
  </si>
  <si>
    <r>
      <rPr>
        <sz val="10"/>
        <rFont val="Arial"/>
        <family val="2"/>
        <charset val="238"/>
      </rPr>
      <t>Pénzügyi szolgáltatások</t>
    </r>
    <r>
      <rPr>
        <sz val="8"/>
        <rFont val="Arial"/>
        <family val="2"/>
        <charset val="238"/>
      </rPr>
      <t xml:space="preserve"> kiadásai, bankköltség,pf.jutalék, forgalmi különdij</t>
    </r>
  </si>
  <si>
    <t xml:space="preserve">                       </t>
  </si>
  <si>
    <t>Ellátottak pénzbeli juttatásai, Szociális juttatások</t>
  </si>
  <si>
    <t>Összesen átadott pénz</t>
  </si>
  <si>
    <t>belföldi kiküldetés (beszerzés)</t>
  </si>
  <si>
    <t xml:space="preserve">kisértékű te.- éventúli elhasználódó,szerszámok </t>
  </si>
  <si>
    <t>Köztemető fenntartása</t>
  </si>
  <si>
    <t xml:space="preserve">kisértékű te.- </t>
  </si>
  <si>
    <t>belföldi kiküldetés-továbbképzésre, előadásra</t>
  </si>
  <si>
    <t>munkaruha,védőruha (élem.+takar.=1főx30)</t>
  </si>
  <si>
    <t>Településfejlesztés</t>
  </si>
  <si>
    <r>
      <rPr>
        <sz val="10"/>
        <rFont val="Arial"/>
        <family val="2"/>
        <charset val="238"/>
      </rPr>
      <t>karbantartás</t>
    </r>
    <r>
      <rPr>
        <sz val="8"/>
        <rFont val="Arial"/>
        <family val="2"/>
        <charset val="238"/>
      </rPr>
      <t>-</t>
    </r>
  </si>
  <si>
    <t>munkaruha,védőruha - 2fő x br.40.000=</t>
  </si>
  <si>
    <t>Intézményen kivüli gyermekétkeztetés</t>
  </si>
  <si>
    <t>kisértékű tárgyieszk.besz.-éventúli elhaszn.</t>
  </si>
  <si>
    <t xml:space="preserve">kisértékű tárgyieszközök beszerz.-évenbelüli elhaszn. </t>
  </si>
  <si>
    <t>árubeszerzés,élelmiszervás.(T+U)</t>
  </si>
  <si>
    <t xml:space="preserve">karbantartás </t>
  </si>
  <si>
    <t>telefon,( rendelések; rendkívüli eset)</t>
  </si>
  <si>
    <t>vásárolt közszolg.- hulladékelszállítás,</t>
  </si>
  <si>
    <t xml:space="preserve">egyéb fenntart.szolgáltatás,üzem.- </t>
  </si>
  <si>
    <t>ÁFA befiz.(</t>
  </si>
  <si>
    <t>irodaszer, nyomtatvány(</t>
  </si>
  <si>
    <t>üzemanyag-( hótolás -kerékpárúton kistraktorral)</t>
  </si>
  <si>
    <t>szállítás -</t>
  </si>
  <si>
    <t>Kerékpárutak fenntartása</t>
  </si>
  <si>
    <t>egyéb gépek beszerzése- ( )</t>
  </si>
  <si>
    <t>egyéb üzemeltetés,fenntart.szolg- (árkok tisztítása-gépmunka, munkavédelmi szolgáltatás )</t>
  </si>
  <si>
    <t>karbantartás -( sárga felfestés pótlása, megújítása, kátyúzás, árkok tisztítása, közlektáblák pótlása, törött tükör csere )</t>
  </si>
  <si>
    <r>
      <t>Dologi</t>
    </r>
    <r>
      <rPr>
        <sz val="10"/>
        <rFont val="Arial"/>
        <family val="2"/>
        <charset val="238"/>
      </rPr>
      <t xml:space="preserve"> </t>
    </r>
  </si>
  <si>
    <t>vásárolt közszolg.(hótakarítás,sikosságtalanítás)</t>
  </si>
  <si>
    <t xml:space="preserve"> </t>
  </si>
  <si>
    <t>kofog 900060</t>
  </si>
  <si>
    <t xml:space="preserve">kisértékű te.-évenbelüli elhaszn.( </t>
  </si>
  <si>
    <t xml:space="preserve">üzemanyag -( Mazda, </t>
  </si>
  <si>
    <t>Felújítások össz</t>
  </si>
  <si>
    <t>anyagbesz.üzemeltetési a.-mosogatószer, tisztítószer, takarítószer,fertőtlenítők, rágcs.irt.,</t>
  </si>
  <si>
    <t>062020</t>
  </si>
  <si>
    <t>egyéb anyagbesz- ( tisztítószer,fertőtlenítő)</t>
  </si>
  <si>
    <t>041233</t>
  </si>
  <si>
    <t xml:space="preserve">irodaszer,nyomtatvány ,tonerek, </t>
  </si>
  <si>
    <t>szaklap, folyóirat(men.praxis), gyógyszer, eü.láda</t>
  </si>
  <si>
    <t>05641</t>
  </si>
  <si>
    <t>05671</t>
  </si>
  <si>
    <t>Üzemeltetési anyag összesen</t>
  </si>
  <si>
    <t>053121</t>
  </si>
  <si>
    <t>053111</t>
  </si>
  <si>
    <t>Közüzemek összesen</t>
  </si>
  <si>
    <t>053311</t>
  </si>
  <si>
    <t>053221</t>
  </si>
  <si>
    <t>053341</t>
  </si>
  <si>
    <t>Egyéb szolgáltatások összesen</t>
  </si>
  <si>
    <t>053371</t>
  </si>
  <si>
    <t>053411</t>
  </si>
  <si>
    <t>053511</t>
  </si>
  <si>
    <t>053551</t>
  </si>
  <si>
    <t>irodaszer, nyomtatvány-analitika,folyóirat, fénymásolás</t>
  </si>
  <si>
    <t>(gyógyszer,kötszer! szükség esetén )</t>
  </si>
  <si>
    <t>üzemeltetési anyag összesen</t>
  </si>
  <si>
    <t xml:space="preserve">telefon </t>
  </si>
  <si>
    <t>05621</t>
  </si>
  <si>
    <t>közüzem összesen</t>
  </si>
  <si>
    <t>Csatorna</t>
  </si>
  <si>
    <t>052080</t>
  </si>
  <si>
    <t xml:space="preserve">üzemanyag </t>
  </si>
  <si>
    <t>kisértékű te.-évenbelüli elhaszn.</t>
  </si>
  <si>
    <t>063020</t>
  </si>
  <si>
    <t>055121</t>
  </si>
  <si>
    <t>Víztermelés,-kezelés,-ellátás</t>
  </si>
  <si>
    <t>05611</t>
  </si>
  <si>
    <t>K71</t>
  </si>
  <si>
    <t>05711</t>
  </si>
  <si>
    <t>05741</t>
  </si>
  <si>
    <t>munkaruha,védőruha ( 2főx 20eFt)</t>
  </si>
  <si>
    <t>Helyi, térségi közösségi tér műk.-Civil ház</t>
  </si>
  <si>
    <t>086020</t>
  </si>
  <si>
    <t>05631</t>
  </si>
  <si>
    <t xml:space="preserve">munkaruha,védőruha </t>
  </si>
  <si>
    <t>évenbelüli elhaszn. eszközök ( izzók, stb. )</t>
  </si>
  <si>
    <t xml:space="preserve">K312 </t>
  </si>
  <si>
    <t>053211</t>
  </si>
  <si>
    <t>közüzemek összesen</t>
  </si>
  <si>
    <t>egyéb szolgáltatás összesen</t>
  </si>
  <si>
    <t>karbantartás-( egyéb mintapr. gépek krbt,kisjav.)</t>
  </si>
  <si>
    <t>pénzügyi szolg.dijak</t>
  </si>
  <si>
    <t>telefonktg</t>
  </si>
  <si>
    <t>informatkai szolgáltatás összesen</t>
  </si>
  <si>
    <t>053331</t>
  </si>
  <si>
    <t>egyéb dologi összesen</t>
  </si>
  <si>
    <t>éven belüli elhasználódó eszközök.-(-bélyegzők csere, koszorúk,üzl.aj.,zászlók,....)irodaszer, nyomtatvány, fénymásolópapír</t>
  </si>
  <si>
    <t>cofog</t>
  </si>
  <si>
    <t>részletezőkód</t>
  </si>
  <si>
    <t xml:space="preserve">  - KSK műktám.1700e, TAO pály-hoz támog.-utánpótlásnevelésre 3m</t>
  </si>
  <si>
    <t>081041</t>
  </si>
  <si>
    <t>031030</t>
  </si>
  <si>
    <t>032020</t>
  </si>
  <si>
    <t xml:space="preserve">  - Ökölvívó Egyesület</t>
  </si>
  <si>
    <t xml:space="preserve">  - Nyugdíjas Klub</t>
  </si>
  <si>
    <t>082092</t>
  </si>
  <si>
    <t xml:space="preserve">  - Néptáncegyüttes</t>
  </si>
  <si>
    <t xml:space="preserve">  - Szent Donát Borrend</t>
  </si>
  <si>
    <t>084031</t>
  </si>
  <si>
    <r>
      <t xml:space="preserve"> Nonprofit helyi Civil szervezetek+alapítv. támogatása </t>
    </r>
    <r>
      <rPr>
        <sz val="9"/>
        <rFont val="Arial"/>
        <family val="2"/>
        <charset val="238"/>
      </rPr>
      <t>pályázat alapján :</t>
    </r>
  </si>
  <si>
    <t>054020</t>
  </si>
  <si>
    <t xml:space="preserve">  - alapítványok tám.(kisértékű polg.mester döntése alapján)</t>
  </si>
  <si>
    <t xml:space="preserve">  - MEDICOPTER mentőszolgálat tám.</t>
  </si>
  <si>
    <t>082091</t>
  </si>
  <si>
    <t>Egyéb működési célú tám. Áht-n kívülre (civil szerv.össz.)</t>
  </si>
  <si>
    <t>Jelzőrendszeres HSNy-hoz hozzájárulás</t>
  </si>
  <si>
    <t>107053</t>
  </si>
  <si>
    <t>szakmai anyag(veszélyes hulladék műa.dobozok), szállítás</t>
  </si>
  <si>
    <t xml:space="preserve"> I-II HOSZ,HGY veszélyes hulladék elszáll.</t>
  </si>
  <si>
    <t>szakmai anyag, gyógyszer</t>
  </si>
  <si>
    <t>053321</t>
  </si>
  <si>
    <t>053771</t>
  </si>
  <si>
    <t>szaklap, folyóirat</t>
  </si>
  <si>
    <t>anyagbesz.(takarítószer,tisztítószer,fertőtlenítő)</t>
  </si>
  <si>
    <t>közüzemi díjak összesen</t>
  </si>
  <si>
    <t>Közüzem összesen</t>
  </si>
  <si>
    <t xml:space="preserve">ÁFA kiadás 27% </t>
  </si>
  <si>
    <t xml:space="preserve">hitel tőketörl. </t>
  </si>
  <si>
    <t>Szociális kiadások részletezése</t>
  </si>
  <si>
    <t>107060</t>
  </si>
  <si>
    <t>K48</t>
  </si>
  <si>
    <t>köztemetés</t>
  </si>
  <si>
    <t>Egyéb nem intézményi ellátások összesen</t>
  </si>
  <si>
    <t>05481</t>
  </si>
  <si>
    <t>megnevezés</t>
  </si>
  <si>
    <t>K35</t>
  </si>
  <si>
    <t>Dologi összesen</t>
  </si>
  <si>
    <t>Szoc. Kiadások összesen:</t>
  </si>
  <si>
    <t>Dologi összesen:</t>
  </si>
  <si>
    <t>053521</t>
  </si>
  <si>
    <t>telekértékesítés áfabefizetése, csarnok haszn.</t>
  </si>
  <si>
    <t>MÁK megelőlegezés</t>
  </si>
  <si>
    <t>K914</t>
  </si>
  <si>
    <t>018010</t>
  </si>
  <si>
    <t>K513</t>
  </si>
  <si>
    <t>055131</t>
  </si>
  <si>
    <t>Tartalék</t>
  </si>
  <si>
    <t>Taralék összesen:</t>
  </si>
  <si>
    <t>belföldi kiküldetés</t>
  </si>
  <si>
    <t>Áfa befizetés</t>
  </si>
  <si>
    <t>053512</t>
  </si>
  <si>
    <t>011130</t>
  </si>
  <si>
    <t>045160</t>
  </si>
  <si>
    <t>üzemanyag-( fűnyírás, hótolás  kistraktorral), anyagbesz.útszóró</t>
  </si>
  <si>
    <t>karbantartás -(földútak egyengetése, járdajavítások, fűnyírás, kerítés javítás, terület rendezés)</t>
  </si>
  <si>
    <t>066020</t>
  </si>
  <si>
    <t xml:space="preserve">internet </t>
  </si>
  <si>
    <t xml:space="preserve">  - Kókai Polgárőrség </t>
  </si>
  <si>
    <t>053361</t>
  </si>
  <si>
    <t>bérleti és lízing díjak</t>
  </si>
  <si>
    <r>
      <t xml:space="preserve">kamatok </t>
    </r>
    <r>
      <rPr>
        <sz val="8"/>
        <rFont val="Arial"/>
        <family val="2"/>
        <charset val="238"/>
      </rPr>
      <t>( fejlesztési hitel felvétel után +likvid hitel kamata)</t>
    </r>
  </si>
  <si>
    <t xml:space="preserve">pénzügyi szolg.díjak,-( bank ktg.ek, pénzforg.jut.,telep.tám.kiut.)otp, </t>
  </si>
  <si>
    <t xml:space="preserve">villamosen. </t>
  </si>
  <si>
    <t>karbantartás-( udvar rendezés)</t>
  </si>
  <si>
    <t>MESZK tagdíj, egyéb dologi ktg-ek</t>
  </si>
  <si>
    <t xml:space="preserve">felújítások </t>
  </si>
  <si>
    <t>Pályázatok részletezése (kiadások)</t>
  </si>
  <si>
    <t>082061</t>
  </si>
  <si>
    <t xml:space="preserve">K3 </t>
  </si>
  <si>
    <t>Felújítás összesen:</t>
  </si>
  <si>
    <t>Egyéb működési célú kiadások ÁHT kívülre</t>
  </si>
  <si>
    <t xml:space="preserve">áfa </t>
  </si>
  <si>
    <t>Közfoglalkoztatás-mintapr.-Szociális</t>
  </si>
  <si>
    <t>041237</t>
  </si>
  <si>
    <t>munkaruha,védőruha</t>
  </si>
  <si>
    <t>üzemeltetési anyagbesz.( sajátktg. mintapr., aszfaltanyag kátyúzáshoz, sóder-cement tisztítószer,fertőtlenítő)</t>
  </si>
  <si>
    <t>hajtóanyag, üzemanyag(aprítékoló, fűnyírás stb.)</t>
  </si>
  <si>
    <t>Szociális tüzelőpályázat kiadások részletezése</t>
  </si>
  <si>
    <t>Tüzelő anyag összesen:</t>
  </si>
  <si>
    <t>szoc,tüzelő pályázatok önereje-szállítási költségek</t>
  </si>
  <si>
    <t>alap</t>
  </si>
  <si>
    <t>Élelmiszer csomagok összesen</t>
  </si>
  <si>
    <t>takarítószer, tisztítószer, fertőtlenítő</t>
  </si>
  <si>
    <t>egyéb üzemeltetési anyagok</t>
  </si>
  <si>
    <t>K335</t>
  </si>
  <si>
    <t>anyagbesz.-  útszóró só</t>
  </si>
  <si>
    <t>kisértékű tárgyieszközök beszerz.-évenbelüli elhaszn. (étk.tányérok, poharak, kosarak, vödör 20l-es, tálcák,tízórais doboz 60l,ivóvizes kancsók, konyharuha, törölközők-pótlása,lábtörlők, egyébeszk. vás.)</t>
  </si>
  <si>
    <t>gázenergiaszolgáltatás</t>
  </si>
  <si>
    <t>Pályázatok összesen:</t>
  </si>
  <si>
    <t>összesen:</t>
  </si>
  <si>
    <t>059141</t>
  </si>
  <si>
    <t>K502</t>
  </si>
  <si>
    <t xml:space="preserve">109részletező </t>
  </si>
  <si>
    <t>053351</t>
  </si>
  <si>
    <t>Felhalmozási célú átdott pénz</t>
  </si>
  <si>
    <t>05891</t>
  </si>
  <si>
    <t>K89</t>
  </si>
  <si>
    <t>ÁHT-n kívülre átadott pénz működési</t>
  </si>
  <si>
    <t>fénymásoló üzemeltetés</t>
  </si>
  <si>
    <t>belföldikiküldetés-előadásokra, továbbképzés-alap-szakvizsga, kötelező képzések,  egyéb szakm. rendezvény, mintaprogr.megtekintése)</t>
  </si>
  <si>
    <t>ÁFA befizetés (továbbszámlázás)</t>
  </si>
  <si>
    <r>
      <rPr>
        <sz val="10"/>
        <rFont val="Arial"/>
        <family val="2"/>
        <charset val="238"/>
      </rPr>
      <t>kisértékű tárgyieszk.besz.</t>
    </r>
    <r>
      <rPr>
        <sz val="8"/>
        <rFont val="Arial"/>
        <family val="2"/>
        <charset val="238"/>
      </rPr>
      <t>-évenbelül elhaszn. ( műanyag tálak, vödrök cseréje,</t>
    </r>
  </si>
  <si>
    <t>eü.láda feltöltése (gyógyszerek, fertőtlenítő)</t>
  </si>
  <si>
    <t>anyagbesz.,üzemeltetési a.(-mosogatószer, tisztítószer, takarítószer, fertőtlenítők)</t>
  </si>
  <si>
    <t>096015</t>
  </si>
  <si>
    <t>013350</t>
  </si>
  <si>
    <t>oszlopbérlet émász</t>
  </si>
  <si>
    <t>Múzeum</t>
  </si>
  <si>
    <t xml:space="preserve">egyéb szolgáltatás </t>
  </si>
  <si>
    <t>egyéb dologi kiad.</t>
  </si>
  <si>
    <t>Beruházás Összesen:</t>
  </si>
  <si>
    <t>csatorna biztosítás Tápiószele Önk.nak</t>
  </si>
  <si>
    <t>évenbelüli elhaszn.( szerszámok, munkaeszközök besz.-gereblye,lapát,seprű,talicska )</t>
  </si>
  <si>
    <r>
      <rPr>
        <sz val="10"/>
        <rFont val="Arial"/>
        <family val="2"/>
        <charset val="238"/>
      </rPr>
      <t>karbantartás</t>
    </r>
    <r>
      <rPr>
        <sz val="8"/>
        <rFont val="Arial"/>
        <family val="2"/>
        <charset val="238"/>
      </rPr>
      <t>( tehergépkocsik.,fűnyírók, fűkaszák jav., )</t>
    </r>
  </si>
  <si>
    <t>kisértékű tárgyi eszközök</t>
  </si>
  <si>
    <t>évenbelüli elhaszn.( szerszámok, )</t>
  </si>
  <si>
    <t>biztosítási díjak-vagyonbizt.önkorm.együtt, autók, utánfutó, stb.</t>
  </si>
  <si>
    <r>
      <t>egyéb dologi,</t>
    </r>
    <r>
      <rPr>
        <sz val="8"/>
        <rFont val="Arial"/>
        <family val="2"/>
        <charset val="238"/>
      </rPr>
      <t xml:space="preserve"> ( Falunap, testvértelepülés, pály.ktg.-ek,  szépkorúak, nyugd. Köszöntése, hajta csapat tagdíj 100e)</t>
    </r>
  </si>
  <si>
    <t>felújítás (Kubinyi önerő )</t>
  </si>
  <si>
    <t>felújítás áfa (Kubinyi önerő )</t>
  </si>
  <si>
    <t>ÁFA 5%</t>
  </si>
  <si>
    <t>szoc.busz üzemanyag</t>
  </si>
  <si>
    <t>munkaruha,védőruha  szabályzat szerint</t>
  </si>
  <si>
    <t>élelmiszerbesz.alapanyag (2020.áprilistól vásárolt szolg.)</t>
  </si>
  <si>
    <t>munkaruha,védőruha szabályzat szerint</t>
  </si>
  <si>
    <t>élelmiszer alapanyagbeszerzés vásárlás (2020.áprilistól vásárolt)</t>
  </si>
  <si>
    <t xml:space="preserve">ÁFA kiadás  </t>
  </si>
  <si>
    <t>ÁFA kiadás</t>
  </si>
  <si>
    <t>pályázatírás</t>
  </si>
  <si>
    <t xml:space="preserve">Napközi  </t>
  </si>
  <si>
    <t xml:space="preserve">Dologi </t>
  </si>
  <si>
    <t>részletező</t>
  </si>
  <si>
    <t>1200</t>
  </si>
  <si>
    <t>Önkormányzatok igazgatási tevékenysége  PH</t>
  </si>
  <si>
    <t>szállítási költsége</t>
  </si>
  <si>
    <r>
      <t xml:space="preserve">kamatok </t>
    </r>
    <r>
      <rPr>
        <sz val="8"/>
        <rFont val="Arial"/>
        <family val="2"/>
        <charset val="238"/>
      </rPr>
      <t>(fejlesztési hitel felvétel után)</t>
    </r>
  </si>
  <si>
    <t>Önkormányzat</t>
  </si>
  <si>
    <t>PH</t>
  </si>
  <si>
    <t>Óvoda</t>
  </si>
  <si>
    <t>Bölcsőde</t>
  </si>
  <si>
    <t>Mindösszesen:</t>
  </si>
  <si>
    <t>Megnevezés</t>
  </si>
  <si>
    <t>091140</t>
  </si>
  <si>
    <t>részlezető</t>
  </si>
  <si>
    <t>villany</t>
  </si>
  <si>
    <t>gáz</t>
  </si>
  <si>
    <t>víz</t>
  </si>
  <si>
    <t>072111</t>
  </si>
  <si>
    <t>072311</t>
  </si>
  <si>
    <t>064010</t>
  </si>
  <si>
    <t>személyi jellegű összsen</t>
  </si>
  <si>
    <t>K1</t>
  </si>
  <si>
    <t>K2</t>
  </si>
  <si>
    <t xml:space="preserve">Házi segítségnyújtás   </t>
  </si>
  <si>
    <t>anyagbesz.(,fertőtlenítőszer, gumikesztyű, maszk)</t>
  </si>
  <si>
    <t xml:space="preserve">Családsegítő- és gyermekjóléti szolgálat  </t>
  </si>
  <si>
    <t>074031</t>
  </si>
  <si>
    <t>munkaruha,védőruha- 1főx30.000=</t>
  </si>
  <si>
    <t>üzemeltetési anyagok, (tisztítószerek, takarítószerek, maszk, kesztyű)</t>
  </si>
  <si>
    <t>egyéb üzemeltetés, szolg.(munkavé.-tűzvéd.szolg. veszélyes hull.száll.60e, riasztó rendszer beszerelés, üzemeltetés</t>
  </si>
  <si>
    <t>informatikai eszközbeszerzés-laptop, nyomtató, NAS meghajtó</t>
  </si>
  <si>
    <t>üzemeltetési anyagbesz. (tisztítószer, kézműves alapanyagok)</t>
  </si>
  <si>
    <t>1108</t>
  </si>
  <si>
    <t xml:space="preserve">  - Kóka ÖTE </t>
  </si>
  <si>
    <t>Máltai Szeretetszolgálat-Tanyagondnoki feladatokhoz hozzájár.</t>
  </si>
  <si>
    <t>Máltai Sz.szolg.-Tanyagondnoki autóhoz adott tám.</t>
  </si>
  <si>
    <r>
      <t xml:space="preserve">KFT működésének támogatása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( Önk.alapfeladat ellátása- könyvtár, -művelődés, -sport-hótolás,fűnyírás-egyéb )</t>
    </r>
  </si>
  <si>
    <t>1150</t>
  </si>
  <si>
    <t>1101</t>
  </si>
  <si>
    <t>045161</t>
  </si>
  <si>
    <t>013320</t>
  </si>
  <si>
    <t xml:space="preserve">Önkormányzatok általános igazgatási feladatai </t>
  </si>
  <si>
    <t>közinformatika-inf.bizt.</t>
  </si>
  <si>
    <t>GDPR-Közinformatika kft.</t>
  </si>
  <si>
    <t>földmérés,megoszt.becslés,szabályz.ok  (kockázatbecslés), értékbecslés stb.</t>
  </si>
  <si>
    <t xml:space="preserve">belföldi kiküldetés </t>
  </si>
  <si>
    <t>kisértékű tárgyieszk.besz.-éventúli elhaszn. ( nagy merőkanál,kés,  evőeszközök pótlása, kávéfőző)</t>
  </si>
  <si>
    <r>
      <t xml:space="preserve">karbantartás  </t>
    </r>
    <r>
      <rPr>
        <sz val="8"/>
        <rFont val="Arial"/>
        <family val="2"/>
        <charset val="238"/>
      </rPr>
      <t xml:space="preserve"> </t>
    </r>
  </si>
  <si>
    <t xml:space="preserve">egyéb fenntart.szolgáltatás,üzem.-rágcsálóirtás,  hulladékszállítás </t>
  </si>
  <si>
    <t>gyógyszeres doboz</t>
  </si>
  <si>
    <t>1110</t>
  </si>
  <si>
    <t>1137</t>
  </si>
  <si>
    <t>066010</t>
  </si>
  <si>
    <t>egyéb szolgáltatások -fakivágás, igazítás</t>
  </si>
  <si>
    <t xml:space="preserve">Szociális étkeztetés   </t>
  </si>
  <si>
    <t>1103</t>
  </si>
  <si>
    <t>1115</t>
  </si>
  <si>
    <t>közüzem továbbszámlázás isk.konyha</t>
  </si>
  <si>
    <t>1125</t>
  </si>
  <si>
    <t xml:space="preserve">Közművelődési intézmények és KÉB  </t>
  </si>
  <si>
    <t>Bölcsődei nevelés</t>
  </si>
  <si>
    <t>gázenergia szolg. (nincs-hőszivattyú)</t>
  </si>
  <si>
    <r>
      <rPr>
        <sz val="10"/>
        <rFont val="Arial"/>
        <family val="2"/>
        <charset val="238"/>
      </rPr>
      <t>Pénzügyi szolgáltatások</t>
    </r>
    <r>
      <rPr>
        <sz val="8"/>
        <rFont val="Arial"/>
        <family val="2"/>
        <charset val="238"/>
      </rPr>
      <t xml:space="preserve"> kiadásai, bankköltség,pf.jutalék, forgalmi különdij</t>
    </r>
  </si>
  <si>
    <t>bölcsődei intézményi étkeztetés</t>
  </si>
  <si>
    <t>tárgyieszk.besz.</t>
  </si>
  <si>
    <r>
      <rPr>
        <sz val="10"/>
        <rFont val="Arial"/>
        <family val="2"/>
        <charset val="238"/>
      </rPr>
      <t>kisértékű tárgyieszk.besz.</t>
    </r>
    <r>
      <rPr>
        <sz val="8"/>
        <rFont val="Arial"/>
        <family val="2"/>
        <charset val="238"/>
      </rPr>
      <t>-évenbelül elhaszn. ( műanyag tálak, vödrök cseréje,</t>
    </r>
  </si>
  <si>
    <t>gázenergia szolg. Nincs</t>
  </si>
  <si>
    <t>szaklap, folyóirat 100e, gyógyszer, eü.láda(50e)</t>
  </si>
  <si>
    <t xml:space="preserve">bérek </t>
  </si>
  <si>
    <t>járulékok</t>
  </si>
  <si>
    <t xml:space="preserve">K6 </t>
  </si>
  <si>
    <t>Felnőtt munkahelyi étkezés</t>
  </si>
  <si>
    <t>096025</t>
  </si>
  <si>
    <t>107055</t>
  </si>
  <si>
    <t>önk.kiadás táblába</t>
  </si>
  <si>
    <t>SAJÁT BEVÉTELEK =</t>
  </si>
  <si>
    <t>Bevételek-Kiadások egyenlege intézményfinanszírozás nélkül</t>
  </si>
  <si>
    <t>belföldikikü (2 fő ) képzésre, helyben autó</t>
  </si>
  <si>
    <t>karbantartás (tűzoltókészülék, udvar parkosítása,táblacsere,belső festés ).</t>
  </si>
  <si>
    <t>ételszállítás (80e), egyéb üzem. szolgáltatások, HACCP</t>
  </si>
  <si>
    <t>csatorna visszakapott pénz</t>
  </si>
  <si>
    <r>
      <rPr>
        <sz val="10"/>
        <rFont val="Arial"/>
        <family val="2"/>
        <charset val="238"/>
      </rPr>
      <t>irodaszer, nyomtatvány-(</t>
    </r>
    <r>
      <rPr>
        <sz val="8"/>
        <rFont val="Arial"/>
        <family val="2"/>
        <charset val="238"/>
      </rPr>
      <t>fénymásolópapír  )</t>
    </r>
  </si>
  <si>
    <t>K3311</t>
  </si>
  <si>
    <t>K3312</t>
  </si>
  <si>
    <t>K3314</t>
  </si>
  <si>
    <t>kisértékű t.e.</t>
  </si>
  <si>
    <t>munkaruha,védőruha - 2fő x br.25.000=</t>
  </si>
  <si>
    <t>munkaruha,védőruha  szabályzat szerint br40e/fő 7 fő</t>
  </si>
  <si>
    <t>TOP_Plusz óvodafelújítás fordított áfa miatt fizetendő áfa</t>
  </si>
  <si>
    <t>TOP_Plusz óvodafelújítás eszközbeszerzés</t>
  </si>
  <si>
    <t>TOP_Plusz óvodafelújítás dologi összesen:</t>
  </si>
  <si>
    <t>TOP_Plusz óvodafelújítás beruházás összesen:</t>
  </si>
  <si>
    <t xml:space="preserve"> karbantartáshoz anyagbeszerzés</t>
  </si>
  <si>
    <t xml:space="preserve">üzemeltetési anyagok </t>
  </si>
  <si>
    <t>K73</t>
  </si>
  <si>
    <t xml:space="preserve">üzemanyag - Mazda, Fiat </t>
  </si>
  <si>
    <t>iratmegsemmisítő</t>
  </si>
  <si>
    <t>lakásfenntartási kiadások (villany, gáz , víz, csat., hulladékszáll.)</t>
  </si>
  <si>
    <t>TOP_Plusz óvodafelújítás szakmai dologi áfa</t>
  </si>
  <si>
    <t>TOP_Plusz óvodafelújítás eszközbeszerzés áfa, műsz.ell.áfa</t>
  </si>
  <si>
    <t xml:space="preserve">Céltartalék </t>
  </si>
  <si>
    <t>rovat</t>
  </si>
  <si>
    <t>TOP_Plusz energetika pály.projektelőkészítés áfa</t>
  </si>
  <si>
    <t>dologi összesen:</t>
  </si>
  <si>
    <t xml:space="preserve">Védőnői szolgálat </t>
  </si>
  <si>
    <t>karbantartás-(szerverszoba, kazán felülvizsg., stb.)</t>
  </si>
  <si>
    <t>egyéb dologi kiadások</t>
  </si>
  <si>
    <t>közvetített szolgáltatás (villamosenergia-kivitelezés)</t>
  </si>
  <si>
    <t>foglalkozás-eü. Vizsgálat</t>
  </si>
  <si>
    <t>irodaszer, csekk</t>
  </si>
  <si>
    <t>felnőtt étkezés (vásárolt szolg.)</t>
  </si>
  <si>
    <t>bölcsőde időszakos gyermekfelügyelet</t>
  </si>
  <si>
    <t>egyéb dologi,-</t>
  </si>
  <si>
    <t>egyéb üzem. (Fogl.eü.orvos)(20e), kötelező továbbképzés</t>
  </si>
  <si>
    <t xml:space="preserve">kisértékű t.e. </t>
  </si>
  <si>
    <t>fogl.eü.orvos (20e), továbbképzések</t>
  </si>
  <si>
    <t>egyéb dologi, nyáritábor</t>
  </si>
  <si>
    <t xml:space="preserve">inf.eszközök </t>
  </si>
  <si>
    <t>egyéb dologi (kirándulás busz)</t>
  </si>
  <si>
    <t>települési támogatások (gyógyszer 1000e, pénzbeli 3000e)</t>
  </si>
  <si>
    <t>természetbeni ellátások-gyógyszer</t>
  </si>
  <si>
    <t>idősek utalványa</t>
  </si>
  <si>
    <t>TOP_Plusz energetika pály.kivitelezés, műszaki ellenőr</t>
  </si>
  <si>
    <t>TOP_Plusz energetika pály.kivitelezés, műszaki ellenőr áfa</t>
  </si>
  <si>
    <t>TOP_Plusz_Helyi humán fejlesztések MD</t>
  </si>
  <si>
    <t>TOP_Plusz_Helyi humán fejlesztések MD áfa</t>
  </si>
  <si>
    <r>
      <t xml:space="preserve">hitel tőketörl. </t>
    </r>
    <r>
      <rPr>
        <sz val="8"/>
        <color indexed="8"/>
        <rFont val="Arial"/>
        <family val="2"/>
        <charset val="238"/>
      </rPr>
      <t>( bölcsi hitel törlesztés:2358e)</t>
    </r>
  </si>
  <si>
    <t>közvilágítás</t>
  </si>
  <si>
    <t>közvilágítás üzemeltetése</t>
  </si>
  <si>
    <t>0533111</t>
  </si>
  <si>
    <t xml:space="preserve">üzemanyag 600e (fűnyírás) </t>
  </si>
  <si>
    <t>egyéb szolg.-hulladékszáll.</t>
  </si>
  <si>
    <t>közterületi táblák, oszlopok pótlása</t>
  </si>
  <si>
    <t>1909</t>
  </si>
  <si>
    <t>húsvétváró</t>
  </si>
  <si>
    <t>egyéb dologi kiadások (pályázat, rendezvény, pizsama party 150e, múzeumok őszi fesztiválja 200e)</t>
  </si>
  <si>
    <t xml:space="preserve">gázenergia </t>
  </si>
  <si>
    <t>gyerekorvos áram továbbszámlázás</t>
  </si>
  <si>
    <r>
      <t>egyéb dologi kiadások (</t>
    </r>
    <r>
      <rPr>
        <b/>
        <sz val="10"/>
        <rFont val="Arial"/>
        <family val="2"/>
        <charset val="238"/>
      </rPr>
      <t xml:space="preserve"> KÉB </t>
    </r>
    <r>
      <rPr>
        <sz val="10"/>
        <rFont val="Arial"/>
        <family val="2"/>
        <charset val="238"/>
      </rPr>
      <t xml:space="preserve"> )</t>
    </r>
  </si>
  <si>
    <t>K5022</t>
  </si>
  <si>
    <t>0550221</t>
  </si>
  <si>
    <t>cofog 018020</t>
  </si>
  <si>
    <t>szolidaritási hj.</t>
  </si>
  <si>
    <t xml:space="preserve">  _Iskola Alapítvány</t>
  </si>
  <si>
    <r>
      <t>továbbszámlázás(Tankerület gáz 1800e</t>
    </r>
    <r>
      <rPr>
        <sz val="8"/>
        <color indexed="10"/>
        <rFont val="Arial"/>
        <family val="2"/>
        <charset val="238"/>
      </rPr>
      <t>)</t>
    </r>
  </si>
  <si>
    <t xml:space="preserve">bérletidíj </t>
  </si>
  <si>
    <t>számviteli rend hatályosítás, kataszter vezetése(48e/hó*12= 576e), IVK javítás, szakmai továbbképzések , üzemorvos</t>
  </si>
  <si>
    <t>iratselejtezés</t>
  </si>
  <si>
    <t>vásárolt élelmezés 2024.év alapján</t>
  </si>
  <si>
    <r>
      <t xml:space="preserve">hulladékelszállítás 50e,szállítási ktg. egyéb üzemeltetés,szolg.(rágcsálóirtás 70e, riasztórendszer 80e, 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kulcsmás, munkavéd.-tűzvédelmi szolg 360e., érintésvédelem (180e),biztosítás 110e)</t>
    </r>
  </si>
  <si>
    <t>üzemeltetési anyagbesz. ( fertőtl.takarítószerek 400e,egyéb üzem.anyag 100e, játékok karácsonyra 100e /csoport)</t>
  </si>
  <si>
    <t>karbantartás (belső tisztasági festés)</t>
  </si>
  <si>
    <t>informatikai eszközök IBSZ-hez</t>
  </si>
  <si>
    <t xml:space="preserve">üzemeltetési anyagbesz. ( fertőtl.takarítószerek 1.000e ,lábtörlők,szőnyegek, eszközpótlások , mindennapi tev. Eszközei, játékok 1000e, ) </t>
  </si>
  <si>
    <t>Feladatfin.:</t>
  </si>
  <si>
    <t>Fel.fin.:</t>
  </si>
  <si>
    <t>saját bevétel:</t>
  </si>
  <si>
    <t>Önerő</t>
  </si>
  <si>
    <t>e Ft</t>
  </si>
  <si>
    <t xml:space="preserve">üzemeltetési anyagbesz. </t>
  </si>
  <si>
    <t>hulladékszállítás</t>
  </si>
  <si>
    <t>Egyéb szolgáltatás összesen</t>
  </si>
  <si>
    <t>Önkormányzati tulajdonú ingatlan üzemeltetése</t>
  </si>
  <si>
    <t>díjak,egyébbefiz., TÖOSZ tagdíj (120e), Hajta tagdíj(200e)</t>
  </si>
  <si>
    <r>
      <t>egyéb informatikai szolg</t>
    </r>
    <r>
      <rPr>
        <sz val="8"/>
        <rFont val="Arial"/>
        <family val="2"/>
        <charset val="238"/>
      </rPr>
      <t>.-programok .TAKARNET 70e, internet(360e+150e)</t>
    </r>
  </si>
  <si>
    <t>gázenergia (szolg.lakás, ha nincs kiadva)</t>
  </si>
  <si>
    <t>KAP külterületi útépítés pályázat összesen:</t>
  </si>
  <si>
    <t>K84</t>
  </si>
  <si>
    <t>05841</t>
  </si>
  <si>
    <t>Egyéb felhalmozáci célú kiadás összesen:</t>
  </si>
  <si>
    <t>TOP_Plusz energetika pály.projektelőkészítés (közbeszerzés, PM,stb)</t>
  </si>
  <si>
    <t>TOP_Plusz óvodafelújítás építés:95.222.894., músz.ell.:980.000.-</t>
  </si>
  <si>
    <t>Általános tartalék (pm 1000e )+fel.fin. Visszafizetések</t>
  </si>
  <si>
    <t xml:space="preserve"> -Tápó-vidék Természeti Értékeiért Közalapítvány (100Ft/lakos)</t>
  </si>
  <si>
    <t>kisértékűtárgyi eszköz(gázűzhely)</t>
  </si>
  <si>
    <t xml:space="preserve">informatikai eszközök besz. </t>
  </si>
  <si>
    <t>Tavaszi hadjárat</t>
  </si>
  <si>
    <t>K911</t>
  </si>
  <si>
    <t>HÉSZ módosítás (Archi.profil)</t>
  </si>
  <si>
    <t>egyéb üzem.szolg.-kazán  ,tüzoltókész.ell., szállítási ktg., illegális járművek elszáll. (500e)</t>
  </si>
  <si>
    <t>karbantartás -(kátyúzás-külterületen, külterületi utak szórtköves terítése, földutak egyengetése, árkok tisztítása-sárkiszedés-rakodás-elszállítás, padkaegyengetés, buszmegállók állagmegóvása , járdajavítások,átrakások, közlektáblák , tükrök pótlása,.)padkaleszedések</t>
  </si>
  <si>
    <t>anyagbesz.</t>
  </si>
  <si>
    <t xml:space="preserve">   - Biztonság, Esély a Kókaiakért Alapítvány támogatása 400eFt </t>
  </si>
  <si>
    <t xml:space="preserve">  - tanulOK Egyesület-nem kér -nem használta fel-visszafizette</t>
  </si>
  <si>
    <t>Kutya mentsvár Alapítvány</t>
  </si>
  <si>
    <t>Tápió Hajta közmunka tám. (5főx7ex12hó)</t>
  </si>
  <si>
    <t>2025. évi KÖLTSÉGVETÉSE</t>
  </si>
  <si>
    <t>KAP Külterületi utak fejlesztése önerő+egyéb ktg.ek</t>
  </si>
  <si>
    <t>Maradványvagyon visszakapott összege</t>
  </si>
  <si>
    <t>Bevétel</t>
  </si>
  <si>
    <t>Kiadás</t>
  </si>
  <si>
    <t>Egyenleg</t>
  </si>
  <si>
    <t>Kossuth L. u. 61.gerinc kiváltás</t>
  </si>
  <si>
    <t>2022.évi érd.hj. (idegen bevételről)</t>
  </si>
  <si>
    <t>Farkas István házi bekötéshez hj.</t>
  </si>
  <si>
    <t>2023. évi érdek.hj. (idegen bevételről)</t>
  </si>
  <si>
    <t>Szivattyú felújítás (Kóka Vízmű)</t>
  </si>
  <si>
    <t>Borsné Jakó Éva szennyvízcsat.ép.</t>
  </si>
  <si>
    <t>2024. évi érdek.hj. (idegenről befiz.)</t>
  </si>
  <si>
    <t>Dátum</t>
  </si>
  <si>
    <t>karbantartás (1.592.714.-)</t>
  </si>
  <si>
    <t>ÁFA 27% (430.032.-)</t>
  </si>
  <si>
    <t>ingatlanfelújítás_befogadott számlák (2.410.101.-)</t>
  </si>
  <si>
    <t>ÁFA 27% (2.022.111.-)</t>
  </si>
  <si>
    <t>Csatorna+víz rovatra tervezett</t>
  </si>
  <si>
    <t>Víziközmű fedezet</t>
  </si>
  <si>
    <t>Víziközmű tartalék</t>
  </si>
  <si>
    <r>
      <t>vásárolt élelmezés-rászoruló gyermekek szünidei étkezése 2025. évi terv adag:</t>
    </r>
    <r>
      <rPr>
        <sz val="10"/>
        <rFont val="Arial"/>
        <family val="2"/>
        <charset val="238"/>
      </rPr>
      <t xml:space="preserve">756x1000.-nettó    </t>
    </r>
    <r>
      <rPr>
        <sz val="10"/>
        <color theme="1"/>
        <rFont val="Arial"/>
        <family val="2"/>
        <charset val="238"/>
      </rPr>
      <t xml:space="preserve">                            </t>
    </r>
  </si>
  <si>
    <t>szolidaritási hozzájárulás(2.941.627)</t>
  </si>
  <si>
    <t>egyéb üzemeltetés,távfelügyelet(75e)</t>
  </si>
  <si>
    <t>radiátor burkolat(485e)</t>
  </si>
  <si>
    <t xml:space="preserve">informatikai eszközök,berendezések beszerz. </t>
  </si>
  <si>
    <t>szaklap, folyóirat ( Költségvetési levelek 92e ,Saldo előfizetés 126, közig jogtár 210e) eü.láda feltöltése 10e</t>
  </si>
  <si>
    <t>egyéb szolgáltatás, (hulladéksz., riasztó rendszer(80e),  stb.)</t>
  </si>
  <si>
    <t>egyéb informatikai szolg.-(számítógépes programok követése-Win.szoc 400e.,vizuál regiszter 90e,,domain megújítás 35e,  internet előfiz. Kalász 80e+telenor 180e</t>
  </si>
  <si>
    <t>telefonköltség (kalásznet 80e+telenor 100)</t>
  </si>
  <si>
    <t>bankköltségek ( pf.jutalék, számlák vezetése 200e ) postaktg.fiókbérlet 1.500e</t>
  </si>
  <si>
    <t>telefon (kalásznet 10e)</t>
  </si>
  <si>
    <t xml:space="preserve">vásárolt élelmezés ebr 2026 megalapozó felfin.adagok alapján </t>
  </si>
  <si>
    <t>egyéb fenntart.szolgáltatás HACCP</t>
  </si>
  <si>
    <t>vásárolt élelmezés 2026. megalapozó  fel.fin adagok alapján</t>
  </si>
  <si>
    <t>telefon (kalásznet 15e, yettel</t>
  </si>
  <si>
    <t>karbantartás (tűzjelző, gépészet, )</t>
  </si>
  <si>
    <t>egyéb dologi-gyermeknap,pedag.nap(500e)</t>
  </si>
  <si>
    <t xml:space="preserve"> kisértékű t.e.(játékok)</t>
  </si>
  <si>
    <t xml:space="preserve">fogl.eü. (80e), továbbképzések </t>
  </si>
  <si>
    <t>vásárolt élelmezés ebr 2026.felfin.adagok alapján</t>
  </si>
  <si>
    <t>KAP külterületi útépítés (önerő céltartaléknál tervezve)</t>
  </si>
  <si>
    <t>Idősek nappali ellátása (Sülysáp)4683főx15Ft/főx12 hó</t>
  </si>
  <si>
    <t>2026. évi KÖLTSÉGVETÉSE</t>
  </si>
  <si>
    <t>1907</t>
  </si>
  <si>
    <t>VJP-közlekedésbiztonság (óvi elé zebra)</t>
  </si>
  <si>
    <t>1915</t>
  </si>
  <si>
    <t>VJP-közbiztonság (kamerarendszer)</t>
  </si>
  <si>
    <t xml:space="preserve"> PH konyhába étkező asztal+székek(115 e)</t>
  </si>
  <si>
    <t>felújítások (PH pótmunkák 1.565e, CSASE mosdó 1000e, bölcsi kerítés/tereprendezés???)</t>
  </si>
  <si>
    <t>karbantartás ( színpad korlát csere), gázkazán karbantartás (70e)</t>
  </si>
  <si>
    <t>2025.pályázatból áthúzódó támogatott</t>
  </si>
  <si>
    <t>2025.pályázatból áthúzódó önerő</t>
  </si>
  <si>
    <t>2026 évi tüzifa önerő (150m3)</t>
  </si>
  <si>
    <t>szállítási ktg. 2025. évi pály.</t>
  </si>
  <si>
    <t>összevágás díja (béreknél tervezve)</t>
  </si>
  <si>
    <t xml:space="preserve">szállítási ktg.-szoc.tüzifa 2026.évi terv </t>
  </si>
  <si>
    <t>települési tám. Term.beni+ baba csomag 350e</t>
  </si>
  <si>
    <t>telep.tám. Konténer szállítás, bankköltség, utalványok előállítási díj</t>
  </si>
  <si>
    <t>önerő/felhasználható</t>
  </si>
  <si>
    <t>szállítás -("útszórósó"-) hótolás</t>
  </si>
  <si>
    <t>inform.eszk._befogadott számlák (48.922)+100e</t>
  </si>
  <si>
    <t>szivattyú_befogadott számlák (4.311.717.-)</t>
  </si>
  <si>
    <t>Áfa (1.177.375.-)</t>
  </si>
  <si>
    <t>KIADÁSOK  2026</t>
  </si>
  <si>
    <t>szivattyú felúj._befogadott számlák (5.503.388.-)</t>
  </si>
  <si>
    <t>kisértékű t.e. (Konyhákba bútorok)</t>
  </si>
  <si>
    <t>TOP_Plusz óvodafelújítás szakmai dologi ( Nyilv:2.400e,PM 1450e)</t>
  </si>
  <si>
    <t>bérleti díj terhére befogadott számla (1.629.367.-+1100e+812e)</t>
  </si>
  <si>
    <t>Áfa (439.929.-+297e+220e)</t>
  </si>
  <si>
    <r>
      <t>karbantartás (gépek, Mazda, Fiat),járdák karbantartása gépészeti karbantartás</t>
    </r>
    <r>
      <rPr>
        <b/>
        <sz val="9"/>
        <rFont val="Arial"/>
        <family val="2"/>
        <charset val="238"/>
      </rPr>
      <t>(2.500e )</t>
    </r>
  </si>
  <si>
    <t>pótmunkák beruházáshoz</t>
  </si>
  <si>
    <r>
      <rPr>
        <sz val="10"/>
        <rFont val="Arial"/>
        <family val="2"/>
        <charset val="238"/>
      </rPr>
      <t xml:space="preserve">tárgyieszk.besz.- </t>
    </r>
    <r>
      <rPr>
        <sz val="8"/>
        <rFont val="Arial"/>
        <family val="2"/>
        <charset val="238"/>
      </rPr>
      <t>éventúli eszköz beszerzés ( ipari mosogatógép (kb. 500e), kisebb eszközök pótlása</t>
    </r>
  </si>
  <si>
    <t>hiányzó bútorok, tornaszoba felszerlés, zsúrkocsi</t>
  </si>
  <si>
    <t>víz-szv.önk.ing. 400e, közkifolyó:8m3/db/hó átalány, 12hóx12 kútx7e=1008e</t>
  </si>
  <si>
    <t>közüzem továbbszámlázás áram:200e, gáz:200e, víz:50e, hulladék:30e</t>
  </si>
  <si>
    <t>közüzem továbbszámlázás (TRV:(250e), villanyszolg.lakás 150e, gáz szolg.lakás 200e)</t>
  </si>
  <si>
    <t>Malom előtti buszmegálló felújítása</t>
  </si>
  <si>
    <r>
      <t xml:space="preserve">egyéb üzemeltetés, szolg.-(, kéménysepr.ell., tűzoltókész.ell.50e., munkavéd.-tűzvédelmi szolg.300e, </t>
    </r>
    <r>
      <rPr>
        <sz val="8"/>
        <color rgb="FF00B050"/>
        <rFont val="Arial"/>
        <family val="2"/>
        <charset val="238"/>
      </rPr>
      <t>riasztó-távfelügyelet 80e</t>
    </r>
    <r>
      <rPr>
        <sz val="8"/>
        <color indexed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szőnyegtisztítás 96e., hulladékszállítás 60e)</t>
    </r>
  </si>
  <si>
    <t>Tűzrob (használatba vételihez szükséges dolgok 250e), ASM(128e) hangosítás (70), TV felvétel(60e)biztonsági lámpatest(60e)</t>
  </si>
  <si>
    <t>fogl.-eü. Vizsgálat (200e), továbbképzés (300e) Gyógyped.rehab.fogl. (960e SNI-1303)</t>
  </si>
  <si>
    <t>TOP_Plusz Energetika projekt önerő-felújítások között tervezve</t>
  </si>
  <si>
    <t>041140</t>
  </si>
  <si>
    <t>Vásárolt élelmezés - szoc.étk.ételadagok kifizetése havonta, igénybevételi napló alapján, számlázással, 41főx 249étk napx N 1700Ft/adag+dec.számla</t>
  </si>
  <si>
    <t>KAP pályázat játszótér-önerő</t>
  </si>
  <si>
    <t>MÁK megelőlegezés visszafizetése(24.966.269.-)</t>
  </si>
  <si>
    <t>bérletidíj,( I-II.HOSZ.rendelő 2 x 135.720 x 12hó=</t>
  </si>
  <si>
    <t>kisértékű tárgyi eszközök (KIA téligumi 170e, hólánc71e)</t>
  </si>
  <si>
    <t>MFP Játszótér terv</t>
  </si>
  <si>
    <t>VJP-közlekedésbiztonság (óvi elé zebra) áfa</t>
  </si>
  <si>
    <t>Ivóvíz gerincvezeték kiváltás (Kossuth Lajos utca)</t>
  </si>
  <si>
    <t>Kóka, 2.sz.kútba új szivattyú beszerzése</t>
  </si>
  <si>
    <t>Anyagvásárlás tűzcsap kialakításához</t>
  </si>
  <si>
    <t>2025. évi érdek.hj. (idegenről befiz.)</t>
  </si>
  <si>
    <t>szakmai tev.segítő szolg. -belső ellenőrzés(350e+800e), könyvvizsgálat(600e), ügyvédi, közjegyzői  díj, , főépítész (1320e),közbeszerzések, pszichológus(9,5ex16óx12=1.824e), energia közbeszerzés 2.200e, MFP pályázatírás, PM 500e</t>
  </si>
  <si>
    <r>
      <rPr>
        <sz val="10"/>
        <rFont val="Arial"/>
        <family val="2"/>
        <charset val="238"/>
      </rPr>
      <t>egyéb üzem.fenntart</t>
    </r>
    <r>
      <rPr>
        <sz val="8"/>
        <rFont val="Arial"/>
        <family val="2"/>
        <charset val="238"/>
      </rPr>
      <t xml:space="preserve">.-(,kóboreb szerz.,rágcsálóirtás, munkavéd.-tűzvéd.szolg.360e, elektomos felülvizsg.100e,szúnyoggyérítés 500e) </t>
    </r>
  </si>
  <si>
    <t>egyéb üzem.szolg.tűzoltókész.ell., hulladékszállítás civil (20e),távfelügyelet (60e) gázterv(110e)</t>
  </si>
  <si>
    <t>7stefánia program átalánydíj+ internet előfizetés (80e)</t>
  </si>
  <si>
    <t>vás.közszolg.-hulladékelszállítás(200e), kéménys.50e,egyéb üzemeltetés,szolg.(rágcsálóirtás(110e), riasztórendszer (120e)., tűzjelző távfelügyelet(240e) kulcsmásolás,vészjelző üzemeltetés(105e) munkavéd.-tűzvédelmi szolg.(360e), érintésvédelem,szőnyegtisztítás  240e</t>
  </si>
  <si>
    <t>karbantartás (Műv.ház rendbe tétele)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</si>
</sst>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B05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" xfId="0" applyNumberFormat="1" applyFont="1" applyBorder="1"/>
    <xf numFmtId="3" fontId="6" fillId="0" borderId="1" xfId="0" applyNumberFormat="1" applyFont="1" applyBorder="1"/>
    <xf numFmtId="0" fontId="0" fillId="0" borderId="3" xfId="0" applyBorder="1"/>
    <xf numFmtId="0" fontId="1" fillId="0" borderId="1" xfId="0" applyFont="1" applyBorder="1"/>
    <xf numFmtId="3" fontId="3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/>
    <xf numFmtId="3" fontId="0" fillId="2" borderId="1" xfId="0" applyNumberFormat="1" applyFill="1" applyBorder="1"/>
    <xf numFmtId="3" fontId="5" fillId="0" borderId="0" xfId="0" applyNumberFormat="1" applyFont="1"/>
    <xf numFmtId="164" fontId="0" fillId="0" borderId="0" xfId="0" applyNumberFormat="1"/>
    <xf numFmtId="0" fontId="8" fillId="0" borderId="1" xfId="0" applyFont="1" applyBorder="1"/>
    <xf numFmtId="0" fontId="5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wrapText="1" readingOrder="1"/>
    </xf>
    <xf numFmtId="0" fontId="6" fillId="0" borderId="0" xfId="0" applyFont="1"/>
    <xf numFmtId="0" fontId="7" fillId="0" borderId="1" xfId="0" applyFont="1" applyBorder="1" applyAlignment="1">
      <alignment wrapText="1" readingOrder="1"/>
    </xf>
    <xf numFmtId="0" fontId="7" fillId="0" borderId="0" xfId="0" applyFont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/>
    <xf numFmtId="0" fontId="6" fillId="0" borderId="5" xfId="0" applyFont="1" applyBorder="1"/>
    <xf numFmtId="3" fontId="0" fillId="0" borderId="2" xfId="0" applyNumberFormat="1" applyBorder="1"/>
    <xf numFmtId="3" fontId="7" fillId="0" borderId="0" xfId="0" applyNumberFormat="1" applyFont="1"/>
    <xf numFmtId="0" fontId="5" fillId="0" borderId="0" xfId="0" applyFont="1"/>
    <xf numFmtId="0" fontId="3" fillId="0" borderId="6" xfId="0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2" xfId="0" applyFont="1" applyBorder="1"/>
    <xf numFmtId="9" fontId="7" fillId="0" borderId="0" xfId="0" applyNumberFormat="1" applyFont="1"/>
    <xf numFmtId="0" fontId="9" fillId="0" borderId="0" xfId="0" applyFont="1"/>
    <xf numFmtId="0" fontId="6" fillId="0" borderId="5" xfId="0" applyFont="1" applyBorder="1" applyAlignment="1">
      <alignment wrapText="1"/>
    </xf>
    <xf numFmtId="3" fontId="6" fillId="0" borderId="0" xfId="0" applyNumberFormat="1" applyFont="1"/>
    <xf numFmtId="0" fontId="0" fillId="0" borderId="2" xfId="0" applyBorder="1"/>
    <xf numFmtId="0" fontId="4" fillId="0" borderId="1" xfId="0" applyFont="1" applyBorder="1" applyAlignment="1">
      <alignment wrapText="1"/>
    </xf>
    <xf numFmtId="0" fontId="13" fillId="0" borderId="0" xfId="0" applyFont="1"/>
    <xf numFmtId="49" fontId="3" fillId="0" borderId="1" xfId="0" applyNumberFormat="1" applyFont="1" applyBorder="1" applyAlignment="1">
      <alignment horizontal="left"/>
    </xf>
    <xf numFmtId="3" fontId="13" fillId="0" borderId="1" xfId="0" applyNumberFormat="1" applyFont="1" applyBorder="1"/>
    <xf numFmtId="49" fontId="0" fillId="0" borderId="1" xfId="0" applyNumberForma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0" fillId="0" borderId="0" xfId="0" applyNumberFormat="1"/>
    <xf numFmtId="0" fontId="3" fillId="0" borderId="3" xfId="0" applyFont="1" applyBorder="1"/>
    <xf numFmtId="0" fontId="14" fillId="0" borderId="1" xfId="0" applyFont="1" applyBorder="1"/>
    <xf numFmtId="49" fontId="8" fillId="0" borderId="1" xfId="0" applyNumberFormat="1" applyFont="1" applyBorder="1"/>
    <xf numFmtId="0" fontId="3" fillId="0" borderId="5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right"/>
    </xf>
    <xf numFmtId="49" fontId="3" fillId="2" borderId="1" xfId="0" applyNumberFormat="1" applyFont="1" applyFill="1" applyBorder="1"/>
    <xf numFmtId="49" fontId="0" fillId="0" borderId="7" xfId="0" applyNumberFormat="1" applyBorder="1"/>
    <xf numFmtId="1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wrapText="1" readingOrder="1"/>
    </xf>
    <xf numFmtId="3" fontId="3" fillId="0" borderId="3" xfId="0" applyNumberFormat="1" applyFont="1" applyBorder="1"/>
    <xf numFmtId="1" fontId="0" fillId="0" borderId="0" xfId="0" applyNumberFormat="1"/>
    <xf numFmtId="49" fontId="3" fillId="0" borderId="0" xfId="0" applyNumberFormat="1" applyFont="1"/>
    <xf numFmtId="0" fontId="8" fillId="0" borderId="0" xfId="0" applyFont="1" applyAlignment="1">
      <alignment wrapText="1"/>
    </xf>
    <xf numFmtId="4" fontId="0" fillId="0" borderId="0" xfId="0" applyNumberFormat="1"/>
    <xf numFmtId="0" fontId="6" fillId="0" borderId="2" xfId="0" applyFont="1" applyBorder="1"/>
    <xf numFmtId="49" fontId="3" fillId="0" borderId="2" xfId="0" applyNumberFormat="1" applyFont="1" applyBorder="1"/>
    <xf numFmtId="0" fontId="2" fillId="0" borderId="1" xfId="0" applyFont="1" applyBorder="1" applyAlignment="1">
      <alignment wrapText="1" readingOrder="1"/>
    </xf>
    <xf numFmtId="3" fontId="14" fillId="0" borderId="0" xfId="0" applyNumberFormat="1" applyFont="1"/>
    <xf numFmtId="0" fontId="0" fillId="0" borderId="6" xfId="0" applyBorder="1"/>
    <xf numFmtId="3" fontId="3" fillId="3" borderId="1" xfId="0" applyNumberFormat="1" applyFont="1" applyFill="1" applyBorder="1"/>
    <xf numFmtId="0" fontId="3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" xfId="0" applyFont="1" applyFill="1" applyBorder="1"/>
    <xf numFmtId="0" fontId="0" fillId="3" borderId="1" xfId="0" applyFill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 readingOrder="1"/>
    </xf>
    <xf numFmtId="3" fontId="0" fillId="3" borderId="1" xfId="0" applyNumberFormat="1" applyFill="1" applyBorder="1"/>
    <xf numFmtId="3" fontId="7" fillId="0" borderId="0" xfId="0" applyNumberFormat="1" applyFont="1" applyAlignment="1">
      <alignment horizontal="center"/>
    </xf>
    <xf numFmtId="0" fontId="15" fillId="0" borderId="1" xfId="0" applyFont="1" applyBorder="1" applyAlignment="1">
      <alignment wrapText="1"/>
    </xf>
    <xf numFmtId="0" fontId="15" fillId="3" borderId="1" xfId="0" applyFont="1" applyFill="1" applyBorder="1" applyAlignment="1">
      <alignment wrapText="1" readingOrder="1"/>
    </xf>
    <xf numFmtId="4" fontId="3" fillId="0" borderId="1" xfId="0" applyNumberFormat="1" applyFont="1" applyBorder="1"/>
    <xf numFmtId="3" fontId="3" fillId="4" borderId="1" xfId="0" applyNumberFormat="1" applyFon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2" fontId="0" fillId="5" borderId="0" xfId="0" applyNumberFormat="1" applyFill="1"/>
    <xf numFmtId="4" fontId="0" fillId="5" borderId="0" xfId="0" applyNumberFormat="1" applyFill="1"/>
    <xf numFmtId="3" fontId="3" fillId="3" borderId="0" xfId="0" applyNumberFormat="1" applyFont="1" applyFill="1"/>
    <xf numFmtId="3" fontId="3" fillId="5" borderId="1" xfId="0" applyNumberFormat="1" applyFont="1" applyFill="1" applyBorder="1"/>
    <xf numFmtId="0" fontId="3" fillId="0" borderId="8" xfId="0" applyFont="1" applyBorder="1" applyAlignment="1">
      <alignment horizontal="center"/>
    </xf>
    <xf numFmtId="0" fontId="0" fillId="5" borderId="0" xfId="0" applyFill="1"/>
    <xf numFmtId="49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49" fontId="5" fillId="0" borderId="1" xfId="0" applyNumberFormat="1" applyFont="1" applyBorder="1" applyAlignment="1">
      <alignment wrapText="1"/>
    </xf>
    <xf numFmtId="0" fontId="0" fillId="3" borderId="0" xfId="0" applyFill="1"/>
    <xf numFmtId="0" fontId="6" fillId="4" borderId="0" xfId="0" applyFont="1" applyFill="1"/>
    <xf numFmtId="3" fontId="7" fillId="4" borderId="0" xfId="0" applyNumberFormat="1" applyFont="1" applyFill="1"/>
    <xf numFmtId="3" fontId="6" fillId="4" borderId="1" xfId="0" applyNumberFormat="1" applyFont="1" applyFill="1" applyBorder="1"/>
    <xf numFmtId="3" fontId="3" fillId="3" borderId="2" xfId="0" applyNumberFormat="1" applyFont="1" applyFill="1" applyBorder="1"/>
    <xf numFmtId="3" fontId="15" fillId="3" borderId="1" xfId="0" applyNumberFormat="1" applyFont="1" applyFill="1" applyBorder="1"/>
    <xf numFmtId="3" fontId="3" fillId="3" borderId="6" xfId="0" applyNumberFormat="1" applyFont="1" applyFill="1" applyBorder="1"/>
    <xf numFmtId="165" fontId="0" fillId="4" borderId="0" xfId="0" applyNumberFormat="1" applyFill="1"/>
    <xf numFmtId="0" fontId="2" fillId="4" borderId="0" xfId="0" applyFont="1" applyFill="1"/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2" fontId="0" fillId="4" borderId="0" xfId="0" applyNumberFormat="1" applyFill="1"/>
    <xf numFmtId="0" fontId="3" fillId="0" borderId="1" xfId="1" applyFont="1" applyBorder="1"/>
    <xf numFmtId="0" fontId="6" fillId="0" borderId="1" xfId="1" applyBorder="1"/>
    <xf numFmtId="0" fontId="6" fillId="0" borderId="0" xfId="1"/>
    <xf numFmtId="0" fontId="6" fillId="0" borderId="1" xfId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0" xfId="1" applyAlignment="1">
      <alignment horizontal="center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6" fillId="0" borderId="1" xfId="1" applyBorder="1" applyAlignment="1">
      <alignment wrapText="1"/>
    </xf>
    <xf numFmtId="3" fontId="6" fillId="0" borderId="1" xfId="1" applyNumberFormat="1" applyBorder="1"/>
    <xf numFmtId="49" fontId="6" fillId="0" borderId="1" xfId="1" applyNumberFormat="1" applyBorder="1" applyAlignment="1">
      <alignment horizontal="center"/>
    </xf>
    <xf numFmtId="49" fontId="6" fillId="0" borderId="1" xfId="1" applyNumberFormat="1" applyBorder="1"/>
    <xf numFmtId="3" fontId="3" fillId="0" borderId="1" xfId="1" applyNumberFormat="1" applyFont="1" applyBorder="1"/>
    <xf numFmtId="0" fontId="2" fillId="0" borderId="1" xfId="1" applyFont="1" applyBorder="1" applyAlignment="1">
      <alignment wrapText="1"/>
    </xf>
    <xf numFmtId="49" fontId="3" fillId="0" borderId="1" xfId="1" applyNumberFormat="1" applyFont="1" applyBorder="1"/>
    <xf numFmtId="3" fontId="6" fillId="3" borderId="1" xfId="1" applyNumberFormat="1" applyFill="1" applyBorder="1"/>
    <xf numFmtId="0" fontId="3" fillId="0" borderId="6" xfId="1" applyFont="1" applyBorder="1"/>
    <xf numFmtId="0" fontId="3" fillId="0" borderId="1" xfId="1" applyFont="1" applyBorder="1" applyAlignment="1">
      <alignment wrapText="1"/>
    </xf>
    <xf numFmtId="3" fontId="3" fillId="3" borderId="1" xfId="1" applyNumberFormat="1" applyFont="1" applyFill="1" applyBorder="1"/>
    <xf numFmtId="0" fontId="2" fillId="0" borderId="1" xfId="1" applyFont="1" applyBorder="1"/>
    <xf numFmtId="0" fontId="5" fillId="0" borderId="1" xfId="1" applyFont="1" applyBorder="1"/>
    <xf numFmtId="0" fontId="6" fillId="0" borderId="1" xfId="1" applyBorder="1" applyAlignment="1">
      <alignment wrapText="1" readingOrder="1"/>
    </xf>
    <xf numFmtId="0" fontId="3" fillId="0" borderId="4" xfId="1" applyFont="1" applyBorder="1"/>
    <xf numFmtId="3" fontId="6" fillId="0" borderId="2" xfId="1" applyNumberFormat="1" applyBorder="1"/>
    <xf numFmtId="0" fontId="2" fillId="0" borderId="1" xfId="1" applyFont="1" applyBorder="1" applyAlignment="1">
      <alignment wrapText="1" readingOrder="1"/>
    </xf>
    <xf numFmtId="0" fontId="6" fillId="3" borderId="1" xfId="1" applyFill="1" applyBorder="1" applyAlignment="1">
      <alignment wrapText="1"/>
    </xf>
    <xf numFmtId="0" fontId="2" fillId="3" borderId="1" xfId="1" applyFont="1" applyFill="1" applyBorder="1" applyAlignment="1">
      <alignment wrapText="1"/>
    </xf>
    <xf numFmtId="49" fontId="3" fillId="0" borderId="1" xfId="1" applyNumberFormat="1" applyFont="1" applyBorder="1" applyAlignment="1">
      <alignment horizontal="right"/>
    </xf>
    <xf numFmtId="0" fontId="14" fillId="0" borderId="1" xfId="1" applyFont="1" applyBorder="1"/>
    <xf numFmtId="49" fontId="6" fillId="0" borderId="7" xfId="1" applyNumberFormat="1" applyBorder="1"/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3" fontId="6" fillId="4" borderId="1" xfId="1" applyNumberFormat="1" applyFill="1" applyBorder="1"/>
    <xf numFmtId="3" fontId="3" fillId="4" borderId="1" xfId="1" applyNumberFormat="1" applyFont="1" applyFill="1" applyBorder="1"/>
    <xf numFmtId="0" fontId="3" fillId="3" borderId="0" xfId="0" applyFont="1" applyFill="1"/>
    <xf numFmtId="0" fontId="0" fillId="3" borderId="1" xfId="0" applyFill="1" applyBorder="1" applyAlignment="1">
      <alignment horizontal="center"/>
    </xf>
    <xf numFmtId="49" fontId="3" fillId="3" borderId="1" xfId="0" applyNumberFormat="1" applyFont="1" applyFill="1" applyBorder="1"/>
    <xf numFmtId="0" fontId="1" fillId="3" borderId="1" xfId="0" applyFont="1" applyFill="1" applyBorder="1"/>
    <xf numFmtId="49" fontId="0" fillId="3" borderId="1" xfId="0" applyNumberFormat="1" applyFill="1" applyBorder="1"/>
    <xf numFmtId="3" fontId="7" fillId="6" borderId="0" xfId="0" applyNumberFormat="1" applyFont="1" applyFill="1"/>
    <xf numFmtId="0" fontId="0" fillId="6" borderId="0" xfId="0" applyFill="1"/>
    <xf numFmtId="0" fontId="3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3" fillId="0" borderId="9" xfId="0" applyFont="1" applyBorder="1" applyAlignment="1">
      <alignment wrapText="1"/>
    </xf>
    <xf numFmtId="0" fontId="5" fillId="0" borderId="9" xfId="0" applyFont="1" applyBorder="1"/>
    <xf numFmtId="0" fontId="6" fillId="0" borderId="9" xfId="0" applyFont="1" applyBorder="1"/>
    <xf numFmtId="0" fontId="2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" fillId="0" borderId="1" xfId="1" applyFont="1" applyBorder="1" applyAlignment="1">
      <alignment wrapText="1"/>
    </xf>
    <xf numFmtId="0" fontId="0" fillId="7" borderId="1" xfId="0" applyFill="1" applyBorder="1"/>
    <xf numFmtId="0" fontId="1" fillId="0" borderId="1" xfId="0" applyFont="1" applyBorder="1" applyAlignment="1">
      <alignment wrapText="1"/>
    </xf>
    <xf numFmtId="0" fontId="6" fillId="7" borderId="1" xfId="1" applyFill="1" applyBorder="1"/>
    <xf numFmtId="0" fontId="1" fillId="3" borderId="1" xfId="0" applyFont="1" applyFill="1" applyBorder="1" applyAlignment="1">
      <alignment wrapText="1"/>
    </xf>
    <xf numFmtId="0" fontId="0" fillId="7" borderId="0" xfId="0" applyFill="1"/>
    <xf numFmtId="0" fontId="1" fillId="0" borderId="2" xfId="0" applyFont="1" applyBorder="1"/>
    <xf numFmtId="0" fontId="1" fillId="3" borderId="1" xfId="1" applyFont="1" applyFill="1" applyBorder="1"/>
    <xf numFmtId="0" fontId="1" fillId="0" borderId="2" xfId="1" applyFont="1" applyBorder="1"/>
    <xf numFmtId="0" fontId="1" fillId="0" borderId="2" xfId="1" applyFont="1" applyBorder="1" applyAlignment="1">
      <alignment vertical="center"/>
    </xf>
    <xf numFmtId="49" fontId="1" fillId="0" borderId="1" xfId="0" applyNumberFormat="1" applyFont="1" applyBorder="1"/>
    <xf numFmtId="0" fontId="0" fillId="8" borderId="0" xfId="0" applyFill="1"/>
    <xf numFmtId="3" fontId="3" fillId="8" borderId="1" xfId="0" applyNumberFormat="1" applyFont="1" applyFill="1" applyBorder="1"/>
    <xf numFmtId="0" fontId="1" fillId="0" borderId="5" xfId="0" applyFont="1" applyBorder="1" applyAlignment="1">
      <alignment wrapText="1"/>
    </xf>
    <xf numFmtId="49" fontId="1" fillId="0" borderId="0" xfId="0" applyNumberFormat="1" applyFont="1"/>
    <xf numFmtId="0" fontId="1" fillId="3" borderId="1" xfId="0" applyFont="1" applyFill="1" applyBorder="1" applyAlignment="1">
      <alignment wrapText="1" readingOrder="1"/>
    </xf>
    <xf numFmtId="0" fontId="1" fillId="0" borderId="6" xfId="0" applyFont="1" applyBorder="1" applyAlignment="1">
      <alignment wrapText="1"/>
    </xf>
    <xf numFmtId="3" fontId="0" fillId="9" borderId="1" xfId="0" applyNumberFormat="1" applyFill="1" applyBorder="1"/>
    <xf numFmtId="3" fontId="0" fillId="7" borderId="1" xfId="0" applyNumberFormat="1" applyFill="1" applyBorder="1"/>
    <xf numFmtId="0" fontId="1" fillId="0" borderId="1" xfId="1" applyFont="1" applyBorder="1"/>
    <xf numFmtId="0" fontId="3" fillId="0" borderId="2" xfId="1" applyFont="1" applyBorder="1"/>
    <xf numFmtId="0" fontId="1" fillId="0" borderId="9" xfId="0" applyFont="1" applyBorder="1"/>
    <xf numFmtId="3" fontId="1" fillId="3" borderId="1" xfId="0" applyNumberFormat="1" applyFont="1" applyFill="1" applyBorder="1"/>
    <xf numFmtId="3" fontId="3" fillId="10" borderId="1" xfId="0" applyNumberFormat="1" applyFont="1" applyFill="1" applyBorder="1"/>
    <xf numFmtId="3" fontId="6" fillId="9" borderId="1" xfId="1" applyNumberFormat="1" applyFill="1" applyBorder="1"/>
    <xf numFmtId="0" fontId="0" fillId="9" borderId="0" xfId="0" applyFill="1"/>
    <xf numFmtId="0" fontId="8" fillId="0" borderId="3" xfId="0" applyFont="1" applyBorder="1"/>
    <xf numFmtId="2" fontId="0" fillId="0" borderId="0" xfId="0" applyNumberFormat="1"/>
    <xf numFmtId="3" fontId="1" fillId="0" borderId="1" xfId="0" applyNumberFormat="1" applyFont="1" applyBorder="1"/>
    <xf numFmtId="0" fontId="3" fillId="7" borderId="1" xfId="0" applyFont="1" applyFill="1" applyBorder="1" applyAlignment="1">
      <alignment horizontal="center"/>
    </xf>
    <xf numFmtId="0" fontId="1" fillId="4" borderId="0" xfId="0" applyFont="1" applyFill="1"/>
    <xf numFmtId="0" fontId="6" fillId="4" borderId="1" xfId="0" applyFont="1" applyFill="1" applyBorder="1"/>
    <xf numFmtId="49" fontId="6" fillId="10" borderId="1" xfId="0" applyNumberFormat="1" applyFont="1" applyFill="1" applyBorder="1"/>
    <xf numFmtId="0" fontId="3" fillId="10" borderId="1" xfId="0" applyFont="1" applyFill="1" applyBorder="1"/>
    <xf numFmtId="0" fontId="6" fillId="10" borderId="1" xfId="0" applyFont="1" applyFill="1" applyBorder="1"/>
    <xf numFmtId="3" fontId="6" fillId="10" borderId="1" xfId="0" applyNumberFormat="1" applyFont="1" applyFill="1" applyBorder="1"/>
    <xf numFmtId="0" fontId="3" fillId="7" borderId="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14" fontId="0" fillId="0" borderId="1" xfId="0" applyNumberFormat="1" applyBorder="1"/>
    <xf numFmtId="0" fontId="3" fillId="7" borderId="1" xfId="1" applyFont="1" applyFill="1" applyBorder="1" applyAlignment="1">
      <alignment horizontal="center"/>
    </xf>
    <xf numFmtId="3" fontId="0" fillId="11" borderId="1" xfId="0" applyNumberFormat="1" applyFill="1" applyBorder="1"/>
    <xf numFmtId="0" fontId="7" fillId="11" borderId="0" xfId="0" applyFont="1" applyFill="1"/>
    <xf numFmtId="0" fontId="3" fillId="12" borderId="1" xfId="0" applyFont="1" applyFill="1" applyBorder="1"/>
    <xf numFmtId="0" fontId="2" fillId="12" borderId="1" xfId="0" applyFont="1" applyFill="1" applyBorder="1" applyAlignment="1">
      <alignment wrapText="1"/>
    </xf>
    <xf numFmtId="3" fontId="3" fillId="12" borderId="1" xfId="0" applyNumberFormat="1" applyFont="1" applyFill="1" applyBorder="1"/>
    <xf numFmtId="0" fontId="1" fillId="7" borderId="1" xfId="0" applyFont="1" applyFill="1" applyBorder="1" applyAlignment="1">
      <alignment wrapText="1"/>
    </xf>
    <xf numFmtId="3" fontId="3" fillId="7" borderId="1" xfId="0" applyNumberFormat="1" applyFont="1" applyFill="1" applyBorder="1"/>
    <xf numFmtId="49" fontId="6" fillId="3" borderId="1" xfId="0" applyNumberFormat="1" applyFont="1" applyFill="1" applyBorder="1"/>
    <xf numFmtId="49" fontId="3" fillId="10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49" fontId="1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0" fillId="0" borderId="2" xfId="0" applyNumberFormat="1" applyBorder="1"/>
    <xf numFmtId="49" fontId="0" fillId="0" borderId="6" xfId="0" applyNumberFormat="1" applyBorder="1"/>
    <xf numFmtId="0" fontId="2" fillId="0" borderId="2" xfId="0" applyFont="1" applyBorder="1" applyAlignment="1">
      <alignment wrapText="1"/>
    </xf>
    <xf numFmtId="0" fontId="0" fillId="0" borderId="6" xfId="0" applyBorder="1"/>
    <xf numFmtId="3" fontId="0" fillId="3" borderId="2" xfId="0" applyNumberFormat="1" applyFill="1" applyBorder="1"/>
    <xf numFmtId="3" fontId="0" fillId="3" borderId="6" xfId="0" applyNumberFormat="1" applyFill="1" applyBorder="1"/>
    <xf numFmtId="49" fontId="6" fillId="0" borderId="2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wrapText="1"/>
    </xf>
    <xf numFmtId="0" fontId="6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wrapText="1"/>
    </xf>
    <xf numFmtId="0" fontId="6" fillId="0" borderId="6" xfId="0" applyFont="1" applyBorder="1"/>
    <xf numFmtId="0" fontId="3" fillId="0" borderId="2" xfId="0" applyFont="1" applyBorder="1"/>
    <xf numFmtId="0" fontId="3" fillId="0" borderId="6" xfId="0" applyFont="1" applyBorder="1"/>
    <xf numFmtId="0" fontId="6" fillId="0" borderId="3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1" applyBorder="1"/>
    <xf numFmtId="0" fontId="6" fillId="0" borderId="3" xfId="1" applyBorder="1"/>
    <xf numFmtId="0" fontId="6" fillId="0" borderId="6" xfId="1" applyBorder="1"/>
    <xf numFmtId="0" fontId="1" fillId="0" borderId="1" xfId="1" applyFont="1" applyBorder="1" applyAlignment="1">
      <alignment horizontal="left"/>
    </xf>
    <xf numFmtId="0" fontId="6" fillId="0" borderId="1" xfId="1" applyBorder="1" applyAlignment="1">
      <alignment horizontal="left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6" fillId="0" borderId="1" xfId="0" applyFont="1" applyBorder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233;rek.egy&#252;tt.tervez&#233;s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ka_&#214;nk_tervez&#233;s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ér összesen"/>
      <sheetName val="PH"/>
      <sheetName val="Önk.ig.tev. KT"/>
      <sheetName val="Óvi-szakm"/>
      <sheetName val="Ovi-SNI"/>
      <sheetName val="Óv.int.étk."/>
      <sheetName val="Isk.étk."/>
      <sheetName val="Civil ház"/>
      <sheetName val="Községgazd"/>
      <sheetName val="Hosszabb távú közf."/>
      <sheetName val="Ápolók_vérvétel"/>
      <sheetName val="TOP_Helyi humán"/>
      <sheetName val="Múzeum"/>
      <sheetName val="Védőnői"/>
      <sheetName val="Házi segítségny"/>
      <sheetName val="Család-és gyermekjóléti sz"/>
      <sheetName val="bölcsi_szakmai"/>
      <sheetName val="bölcsi_étk."/>
    </sheetNames>
    <sheetDataSet>
      <sheetData sheetId="0">
        <row r="26">
          <cell r="C26">
            <v>54548</v>
          </cell>
          <cell r="D26">
            <v>151173</v>
          </cell>
          <cell r="E26">
            <v>241034</v>
          </cell>
          <cell r="F26">
            <v>96631</v>
          </cell>
        </row>
        <row r="29">
          <cell r="C29">
            <v>7393</v>
          </cell>
          <cell r="D29">
            <v>19976.8</v>
          </cell>
          <cell r="E29">
            <v>33732.32</v>
          </cell>
          <cell r="F29">
            <v>12842.76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nk_összevontTERVBE2026"/>
      <sheetName val="Önk_összevontTERVKI2026"/>
      <sheetName val="Műk -Felhalm2026"/>
      <sheetName val="Önk_BE2026"/>
      <sheetName val="Önk_KI2026"/>
      <sheetName val="PH_BEV-KI2026"/>
      <sheetName val="Óvi_BEV_KI2026"/>
      <sheetName val="Bölcsi_BEV_KI2026"/>
      <sheetName val="Létszám"/>
    </sheetNames>
    <sheetDataSet>
      <sheetData sheetId="0"/>
      <sheetData sheetId="1"/>
      <sheetData sheetId="2"/>
      <sheetData sheetId="3">
        <row r="82">
          <cell r="G82">
            <v>1249436</v>
          </cell>
        </row>
      </sheetData>
      <sheetData sheetId="4"/>
      <sheetData sheetId="5">
        <row r="13">
          <cell r="F13">
            <v>3040</v>
          </cell>
        </row>
        <row r="15">
          <cell r="F15">
            <v>1515</v>
          </cell>
        </row>
      </sheetData>
      <sheetData sheetId="6">
        <row r="14">
          <cell r="K14">
            <v>17327</v>
          </cell>
        </row>
        <row r="16">
          <cell r="K16">
            <v>975</v>
          </cell>
        </row>
      </sheetData>
      <sheetData sheetId="7">
        <row r="14">
          <cell r="I14">
            <v>7219</v>
          </cell>
        </row>
        <row r="16">
          <cell r="I16">
            <v>1725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  <pageSetUpPr fitToPage="1"/>
  </sheetPr>
  <dimension ref="A1:AU29"/>
  <sheetViews>
    <sheetView tabSelected="1" workbookViewId="0">
      <selection activeCell="F29" sqref="F29"/>
    </sheetView>
  </sheetViews>
  <sheetFormatPr defaultRowHeight="12.75" x14ac:dyDescent="0.2"/>
  <cols>
    <col min="1" max="1" width="9.7109375" customWidth="1"/>
    <col min="2" max="2" width="29.7109375" customWidth="1"/>
    <col min="3" max="3" width="13.5703125" customWidth="1"/>
    <col min="4" max="5" width="11.28515625" customWidth="1"/>
    <col min="6" max="6" width="11.5703125" customWidth="1"/>
    <col min="7" max="7" width="13.5703125" customWidth="1"/>
    <col min="8" max="8" width="9.7109375" customWidth="1"/>
    <col min="9" max="9" width="10.85546875" customWidth="1"/>
  </cols>
  <sheetData>
    <row r="1" spans="1:47" ht="13.5" customHeight="1" x14ac:dyDescent="0.2"/>
    <row r="2" spans="1:47" ht="18" customHeight="1" x14ac:dyDescent="0.2">
      <c r="A2" s="254" t="s">
        <v>577</v>
      </c>
      <c r="B2" s="255"/>
      <c r="C2" s="255"/>
      <c r="D2" s="255"/>
      <c r="E2" s="255"/>
      <c r="F2" s="255"/>
      <c r="G2" s="256"/>
    </row>
    <row r="3" spans="1:47" x14ac:dyDescent="0.2">
      <c r="A3" s="6" t="s">
        <v>53</v>
      </c>
      <c r="B3" s="191" t="s">
        <v>338</v>
      </c>
      <c r="C3" s="11" t="s">
        <v>333</v>
      </c>
      <c r="D3" s="11" t="s">
        <v>334</v>
      </c>
      <c r="E3" s="11" t="s">
        <v>335</v>
      </c>
      <c r="F3" s="11" t="s">
        <v>336</v>
      </c>
      <c r="G3" s="11" t="s">
        <v>337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x14ac:dyDescent="0.2">
      <c r="A4" s="5"/>
      <c r="B4" s="192"/>
      <c r="C4" s="5"/>
      <c r="D4" s="5"/>
      <c r="E4" s="5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">
      <c r="A5" s="5"/>
      <c r="B5" s="193"/>
      <c r="C5" s="5"/>
      <c r="D5" s="5"/>
      <c r="E5" s="5"/>
      <c r="F5" s="5"/>
      <c r="G5" s="5"/>
    </row>
    <row r="6" spans="1:47" x14ac:dyDescent="0.2">
      <c r="A6" s="6" t="s">
        <v>54</v>
      </c>
      <c r="B6" s="191" t="s">
        <v>73</v>
      </c>
      <c r="C6" s="16">
        <f>közutak!C10+Kerékpárút!C9+'Köztemető fennt.'!C9+'Önk.tul.ingatlan'!C9+Zöldterület!C10+Víztermelés!C10+Csatorna!C12+Településfejl.!C12+Községgazd!C10+'Civil ház'!C9+Múzeum!C11+'Önk.ált.igazg.'!C9+Védőnői!C11+Műv.ház!C11+Szoc.étktés!C10+'Intézm.kiv.gyermétk.'!C9+Pályázatok!E43+Óvoda_önk.nál!C10+'Szociális mintapr.147'!C10</f>
        <v>25180</v>
      </c>
      <c r="D6" s="119">
        <f>'Polg.Hiv.'!C10</f>
        <v>1270</v>
      </c>
      <c r="E6" s="119">
        <f>Oviétk!C10+'Isk. étkezés'!C9+Óvoda!C10</f>
        <v>4509</v>
      </c>
      <c r="F6" s="16">
        <f>'bölcsi szakmai'!C10+'bölcsi étk.'!C10+'Házi segítségny'!C8+'Családsegítő- és gyj.sz'!C10</f>
        <v>445</v>
      </c>
      <c r="G6" s="16">
        <f t="shared" ref="G6:G21" si="0">C6+D6+E6+F6</f>
        <v>31404</v>
      </c>
      <c r="I6" s="16"/>
    </row>
    <row r="7" spans="1:47" x14ac:dyDescent="0.2">
      <c r="A7" s="5"/>
      <c r="B7" s="193"/>
      <c r="C7" s="5"/>
      <c r="D7" s="5"/>
      <c r="E7" s="5"/>
      <c r="F7" s="6"/>
      <c r="G7" s="16"/>
    </row>
    <row r="8" spans="1:47" x14ac:dyDescent="0.2">
      <c r="A8" s="6" t="s">
        <v>56</v>
      </c>
      <c r="B8" s="191" t="s">
        <v>139</v>
      </c>
      <c r="C8" s="16">
        <f>közutak!C14+Kerékpárút!C13+'Köztemető fennt.'!C13+'Önk.tul.ingatlan'!C13+Zöldterület!C13+Víztermelés!C13+Csatorna!C16+Településfejl.!C16+Községgazd!C13+'Önk.ált.igazg.'!C12+Fogorvos!C10+HOSZ!C9+Védőnői!C14+Szoc.étktés!C13+Műv.ház!C14+'Intézm.kiv.gyermétk.'!C12+'Civil ház'!C12+Pályázatok!E45+Múzeum!C14</f>
        <v>153707</v>
      </c>
      <c r="D8" s="119">
        <f>'Polg.Hiv.'!C13</f>
        <v>0</v>
      </c>
      <c r="E8" s="119">
        <f>Oviétk!C14+'Isk. étkezés'!C12+Óvoda!C13</f>
        <v>0</v>
      </c>
      <c r="F8" s="16">
        <f>'bölcsi szakmai'!C13+'bölcsi étk.'!C14+'Házi segítségny'!C11+'Családsegítő- és gyj.sz'!C13</f>
        <v>0</v>
      </c>
      <c r="G8" s="16">
        <f t="shared" si="0"/>
        <v>153707</v>
      </c>
      <c r="I8" s="97">
        <f>C6+C8</f>
        <v>178887</v>
      </c>
    </row>
    <row r="9" spans="1:47" x14ac:dyDescent="0.2">
      <c r="A9" s="5"/>
      <c r="B9" s="193"/>
      <c r="C9" s="5"/>
      <c r="D9" s="5"/>
      <c r="E9" s="5"/>
      <c r="F9" s="6"/>
      <c r="G9" s="16"/>
    </row>
    <row r="10" spans="1:47" ht="38.25" x14ac:dyDescent="0.2">
      <c r="A10" s="6" t="s">
        <v>72</v>
      </c>
      <c r="B10" s="194" t="s">
        <v>95</v>
      </c>
      <c r="C10" s="16">
        <f>Pályázatok!E46</f>
        <v>0</v>
      </c>
      <c r="D10" s="16"/>
      <c r="E10" s="16"/>
      <c r="F10" s="6"/>
      <c r="G10" s="16">
        <f t="shared" si="0"/>
        <v>0</v>
      </c>
    </row>
    <row r="11" spans="1:47" x14ac:dyDescent="0.2">
      <c r="A11" s="5"/>
      <c r="B11" s="193"/>
      <c r="C11" s="5"/>
      <c r="D11" s="5"/>
      <c r="E11" s="5"/>
      <c r="F11" s="6"/>
      <c r="G11" s="16"/>
    </row>
    <row r="12" spans="1:47" x14ac:dyDescent="0.2">
      <c r="A12" s="6" t="s">
        <v>64</v>
      </c>
      <c r="B12" s="191" t="s">
        <v>63</v>
      </c>
      <c r="C12" s="126">
        <v>159280</v>
      </c>
      <c r="D12" s="16">
        <f>'Polg.Hiv.'!C40</f>
        <v>19373</v>
      </c>
      <c r="E12" s="16">
        <f>Oviétk!C34+'Isk. étkezés'!C32+Óvoda!C35+'felnőtt étkezés'!C30</f>
        <v>110633</v>
      </c>
      <c r="F12" s="16">
        <f>'bölcsi szakmai'!C34+'bölcsi étk.'!C34+'Házi segítségny'!C31+'Családsegítő- és gyj.sz'!C34+'bölcsi időszakos'!C34</f>
        <v>24790</v>
      </c>
      <c r="G12" s="16">
        <f t="shared" si="0"/>
        <v>314076</v>
      </c>
      <c r="H12" s="15"/>
      <c r="I12" s="126">
        <f>'Önk.ált.igazg.'!C36+Pályázatok!E44+Településfejl.!C26+közutak!C26+Kerékpárút!C24+'Köztemető fennt.'!C22+'Önk.tul.ingatlan'!C26+Zöldterület!C26+Közvil.!C13+Víztermelés!C27+Csatorna!C28+Községgazd!C31+'Civil ház'!C31+Múzeum!C27+Óvoda_önk.nál!C23+'Szociális mintapr.147'!C24+Fogorvos!C19+HOSZ!C20+Védőnői!C33+Napközi!C19+Műv.ház!C28+szociális!E11+'szoc.tüzelő pály.'!E18+Szoc.étktés!C22+'Intézm.kiv.gyermétk.'!C30+'Támogatások_Átadott pénzek'!E18</f>
        <v>159280</v>
      </c>
      <c r="J12" s="15"/>
    </row>
    <row r="13" spans="1:47" x14ac:dyDescent="0.2">
      <c r="A13" s="8" t="s">
        <v>68</v>
      </c>
      <c r="B13" s="195" t="s">
        <v>332</v>
      </c>
      <c r="C13" s="16">
        <f>'Önk.ált.igazg.'!C37</f>
        <v>0</v>
      </c>
      <c r="D13" s="16"/>
      <c r="E13" s="16"/>
      <c r="F13" s="5"/>
      <c r="G13" s="16">
        <f t="shared" si="0"/>
        <v>0</v>
      </c>
    </row>
    <row r="14" spans="1:47" ht="25.5" x14ac:dyDescent="0.2">
      <c r="A14" s="6" t="s">
        <v>70</v>
      </c>
      <c r="B14" s="199" t="s">
        <v>106</v>
      </c>
      <c r="C14" s="16">
        <f>szociális!E21</f>
        <v>15900</v>
      </c>
      <c r="D14" s="16"/>
      <c r="E14" s="16"/>
      <c r="F14" s="5"/>
      <c r="G14" s="16">
        <f t="shared" si="0"/>
        <v>15900</v>
      </c>
    </row>
    <row r="15" spans="1:47" x14ac:dyDescent="0.2">
      <c r="A15" s="6" t="s">
        <v>288</v>
      </c>
      <c r="B15" s="221" t="s">
        <v>469</v>
      </c>
      <c r="C15" s="16">
        <f>'Önk.ált.igazg.'!C39</f>
        <v>0</v>
      </c>
      <c r="D15" s="16"/>
      <c r="E15" s="16"/>
      <c r="F15" s="5"/>
      <c r="G15" s="16">
        <f t="shared" si="0"/>
        <v>0</v>
      </c>
    </row>
    <row r="16" spans="1:47" x14ac:dyDescent="0.2">
      <c r="A16" s="6"/>
      <c r="B16" s="197"/>
      <c r="C16" s="16">
        <f>'Támogatások_Átadott pénzek'!E19</f>
        <v>0</v>
      </c>
      <c r="D16" s="16">
        <f>'Polg.Hiv.'!C41</f>
        <v>0</v>
      </c>
      <c r="E16" s="16"/>
      <c r="F16" s="5"/>
      <c r="G16" s="16">
        <f t="shared" si="0"/>
        <v>0</v>
      </c>
    </row>
    <row r="17" spans="1:9" ht="22.5" x14ac:dyDescent="0.2">
      <c r="A17" s="6" t="s">
        <v>67</v>
      </c>
      <c r="B17" s="198" t="s">
        <v>294</v>
      </c>
      <c r="C17" s="16">
        <f>'Támogatások_Átadott pénzek'!E16</f>
        <v>83913</v>
      </c>
      <c r="D17" s="16"/>
      <c r="E17" s="16"/>
      <c r="F17" s="5"/>
      <c r="G17" s="16">
        <f t="shared" si="0"/>
        <v>83913</v>
      </c>
    </row>
    <row r="18" spans="1:9" x14ac:dyDescent="0.2">
      <c r="A18" s="6" t="s">
        <v>241</v>
      </c>
      <c r="B18" s="196" t="s">
        <v>66</v>
      </c>
      <c r="C18" s="16">
        <f>Tartalék!E18</f>
        <v>39939</v>
      </c>
      <c r="D18" s="16"/>
      <c r="E18" s="16"/>
      <c r="F18" s="5"/>
      <c r="G18" s="16">
        <f t="shared" si="0"/>
        <v>39939</v>
      </c>
    </row>
    <row r="19" spans="1:9" x14ac:dyDescent="0.2">
      <c r="A19" s="6"/>
      <c r="B19" s="196"/>
      <c r="C19" s="16"/>
      <c r="D19" s="16"/>
      <c r="E19" s="16"/>
      <c r="F19" s="5"/>
      <c r="G19" s="16">
        <f t="shared" si="0"/>
        <v>0</v>
      </c>
    </row>
    <row r="20" spans="1:9" x14ac:dyDescent="0.2">
      <c r="A20" s="8" t="s">
        <v>77</v>
      </c>
      <c r="B20" s="195" t="s">
        <v>224</v>
      </c>
      <c r="C20" s="16">
        <f>'Önk.ált.igazg.'!C38</f>
        <v>0</v>
      </c>
      <c r="D20" s="16"/>
      <c r="E20" s="16"/>
      <c r="F20" s="5"/>
      <c r="G20" s="16">
        <f t="shared" si="0"/>
        <v>0</v>
      </c>
    </row>
    <row r="21" spans="1:9" x14ac:dyDescent="0.2">
      <c r="A21" s="6" t="s">
        <v>239</v>
      </c>
      <c r="B21" s="196" t="s">
        <v>238</v>
      </c>
      <c r="C21" s="16">
        <f>'Támogatások_Átadott pénzek'!E24</f>
        <v>24967</v>
      </c>
      <c r="D21" s="16"/>
      <c r="E21" s="16"/>
      <c r="F21" s="5"/>
      <c r="G21" s="16">
        <f t="shared" si="0"/>
        <v>24967</v>
      </c>
    </row>
    <row r="22" spans="1:9" x14ac:dyDescent="0.2">
      <c r="A22" s="5" t="s">
        <v>26</v>
      </c>
      <c r="B22" s="193"/>
      <c r="C22" s="16">
        <f>C6+C8+C10+C12+C13+C14+C15+C16+C17+C18+C20+C21</f>
        <v>502886</v>
      </c>
      <c r="D22" s="16">
        <f>D6+D8+D10+D12+D13+D14+D15+D16+D17+D18+D20+D21</f>
        <v>20643</v>
      </c>
      <c r="E22" s="16">
        <f>E6+E8+E10+E12+E13+E14+E15+E16+E17+E18+E20+E21</f>
        <v>115142</v>
      </c>
      <c r="F22" s="16">
        <f>F6+F8+F10+F12+F13+F14+F15+F16+F17+F18+F20+F21</f>
        <v>25235</v>
      </c>
      <c r="G22" s="16">
        <f>C22+D22+E22+F22</f>
        <v>663906</v>
      </c>
      <c r="H22" s="20"/>
    </row>
    <row r="23" spans="1:9" ht="13.15" customHeight="1" x14ac:dyDescent="0.2">
      <c r="A23" s="5"/>
    </row>
    <row r="24" spans="1:9" x14ac:dyDescent="0.2">
      <c r="A24" s="5" t="s">
        <v>348</v>
      </c>
      <c r="B24" s="196" t="s">
        <v>395</v>
      </c>
      <c r="C24" s="103">
        <f>'[1]Bér összesen'!$C$26</f>
        <v>54548</v>
      </c>
      <c r="D24" s="103">
        <f>'[1]Bér összesen'!$D$26</f>
        <v>151173</v>
      </c>
      <c r="E24" s="103">
        <f>'[1]Bér összesen'!$E$26</f>
        <v>241034</v>
      </c>
      <c r="F24" s="16">
        <f>'[1]Bér összesen'!$F$26</f>
        <v>96631</v>
      </c>
      <c r="G24" s="16">
        <f>C24+D24+E24+F24</f>
        <v>543386</v>
      </c>
      <c r="I24" s="103"/>
    </row>
    <row r="25" spans="1:9" x14ac:dyDescent="0.2">
      <c r="A25" s="5" t="s">
        <v>349</v>
      </c>
      <c r="B25" s="196" t="s">
        <v>396</v>
      </c>
      <c r="C25" s="103">
        <f>'[1]Bér összesen'!$C$29</f>
        <v>7393</v>
      </c>
      <c r="D25" s="103">
        <f>'[1]Bér összesen'!$D$29</f>
        <v>19976.8</v>
      </c>
      <c r="E25" s="103">
        <f>'[1]Bér összesen'!$E$29</f>
        <v>33732.32</v>
      </c>
      <c r="F25" s="16">
        <f>'[1]Bér összesen'!$F$29</f>
        <v>12842.76</v>
      </c>
      <c r="G25" s="16">
        <f>C25+D25+E25+F25</f>
        <v>73944.87999999999</v>
      </c>
      <c r="I25" s="125"/>
    </row>
    <row r="26" spans="1:9" x14ac:dyDescent="0.2">
      <c r="A26" s="5" t="s">
        <v>76</v>
      </c>
      <c r="B26" s="193" t="s">
        <v>347</v>
      </c>
      <c r="C26" s="103">
        <f>SUM(C24:C25)</f>
        <v>61941</v>
      </c>
      <c r="D26" s="103">
        <f>SUM(D24:D25)</f>
        <v>171149.8</v>
      </c>
      <c r="E26" s="103">
        <f>SUM(E24:E25)</f>
        <v>274766.32</v>
      </c>
      <c r="F26" s="103">
        <f>SUM(F24:F25)</f>
        <v>109473.76</v>
      </c>
      <c r="G26" s="16">
        <f>SUM(G24:G25)</f>
        <v>617330.88</v>
      </c>
      <c r="I26" s="125"/>
    </row>
    <row r="27" spans="1:9" x14ac:dyDescent="0.2">
      <c r="A27" s="5"/>
      <c r="B27" s="191" t="s">
        <v>78</v>
      </c>
      <c r="C27" s="16">
        <f>C22+C26</f>
        <v>564827</v>
      </c>
      <c r="D27" s="16">
        <f>D22+D26</f>
        <v>191792.8</v>
      </c>
      <c r="E27" s="16">
        <f>E22+E26</f>
        <v>389908.32</v>
      </c>
      <c r="F27" s="16">
        <f>F22+F26</f>
        <v>134708.76</v>
      </c>
      <c r="G27" s="16">
        <f>C27+D27+E27+F27</f>
        <v>1281236.8800000001</v>
      </c>
    </row>
    <row r="28" spans="1:9" ht="14.25" customHeight="1" x14ac:dyDescent="0.2">
      <c r="A28" s="5"/>
      <c r="B28" s="191" t="s">
        <v>402</v>
      </c>
      <c r="C28" s="16">
        <f>[2]Önk_BE2026!$G$82</f>
        <v>1249436</v>
      </c>
      <c r="D28" s="16">
        <f>'[2]PH_BEV-KI2026'!$F$13+'[2]PH_BEV-KI2026'!$F$15</f>
        <v>4555</v>
      </c>
      <c r="E28" s="16">
        <f>[2]Óvi_BEV_KI2026!$K$14+[2]Óvi_BEV_KI2026!$K$16</f>
        <v>18302</v>
      </c>
      <c r="F28" s="16">
        <f>[2]Bölcsi_BEV_KI2026!$I$14+[2]Bölcsi_BEV_KI2026!$I$16</f>
        <v>8944</v>
      </c>
      <c r="G28" s="16">
        <f>C28+D28+E28+F28</f>
        <v>1281237</v>
      </c>
    </row>
    <row r="29" spans="1:9" ht="25.5" customHeight="1" x14ac:dyDescent="0.2">
      <c r="A29" s="5"/>
      <c r="B29" s="197" t="s">
        <v>403</v>
      </c>
      <c r="C29" s="16">
        <f>C28-C27</f>
        <v>684609</v>
      </c>
      <c r="D29" s="16">
        <f>D28-D27</f>
        <v>-187237.8</v>
      </c>
      <c r="E29" s="16">
        <f>E28-E27</f>
        <v>-371606.32</v>
      </c>
      <c r="F29" s="16">
        <f>F28-F27</f>
        <v>-125764.76000000001</v>
      </c>
      <c r="G29" s="16">
        <f>G28-G27</f>
        <v>0.11999999987892807</v>
      </c>
      <c r="H29" s="25"/>
      <c r="I29" s="66"/>
    </row>
  </sheetData>
  <mergeCells count="1">
    <mergeCell ref="A2:G2"/>
  </mergeCells>
  <phoneticPr fontId="2" type="noConversion"/>
  <pageMargins left="0.75" right="0.75" top="1" bottom="1" header="0.5" footer="0.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25"/>
  </sheetPr>
  <dimension ref="A1:G27"/>
  <sheetViews>
    <sheetView workbookViewId="0">
      <selection activeCell="C24" sqref="C24"/>
    </sheetView>
  </sheetViews>
  <sheetFormatPr defaultRowHeight="12.75" x14ac:dyDescent="0.2"/>
  <cols>
    <col min="1" max="1" width="9.7109375" customWidth="1"/>
    <col min="2" max="2" width="47.140625" customWidth="1"/>
    <col min="3" max="3" width="6.5703125" bestFit="1" customWidth="1"/>
    <col min="4" max="4" width="6.85546875" customWidth="1"/>
    <col min="5" max="5" width="5.7109375" customWidth="1"/>
    <col min="6" max="6" width="8.5703125" bestFit="1" customWidth="1"/>
  </cols>
  <sheetData>
    <row r="1" spans="1:6" x14ac:dyDescent="0.2">
      <c r="A1" s="5">
        <v>2026</v>
      </c>
      <c r="B1" s="107" t="s">
        <v>19</v>
      </c>
    </row>
    <row r="2" spans="1:6" x14ac:dyDescent="0.2">
      <c r="A2" s="5"/>
      <c r="B2" s="132" t="s">
        <v>489</v>
      </c>
    </row>
    <row r="3" spans="1:6" x14ac:dyDescent="0.2">
      <c r="A3" s="5"/>
      <c r="B3" s="26"/>
      <c r="C3" s="1"/>
    </row>
    <row r="4" spans="1:6" x14ac:dyDescent="0.2">
      <c r="A4" s="130" t="s">
        <v>194</v>
      </c>
      <c r="B4" s="78" t="s">
        <v>302</v>
      </c>
      <c r="C4" s="1"/>
    </row>
    <row r="5" spans="1:6" x14ac:dyDescent="0.2">
      <c r="A5" s="40" t="s">
        <v>328</v>
      </c>
      <c r="B5" s="78" t="s">
        <v>382</v>
      </c>
    </row>
    <row r="6" spans="1:6" x14ac:dyDescent="0.2">
      <c r="A6" s="32" t="s">
        <v>53</v>
      </c>
      <c r="B6" s="37"/>
      <c r="C6" s="38" t="s">
        <v>21</v>
      </c>
      <c r="D6" s="32" t="s">
        <v>80</v>
      </c>
    </row>
    <row r="7" spans="1:6" x14ac:dyDescent="0.2">
      <c r="A7" s="19" t="s">
        <v>82</v>
      </c>
      <c r="B7" s="202" t="s">
        <v>561</v>
      </c>
      <c r="C7" s="14">
        <v>115</v>
      </c>
      <c r="D7" s="72"/>
      <c r="F7" s="227">
        <f>C7*0.27</f>
        <v>31.05</v>
      </c>
    </row>
    <row r="8" spans="1:6" x14ac:dyDescent="0.2">
      <c r="A8" s="19" t="s">
        <v>58</v>
      </c>
      <c r="B8" s="5" t="s">
        <v>40</v>
      </c>
      <c r="C8" s="121">
        <v>32</v>
      </c>
      <c r="D8" s="72"/>
    </row>
    <row r="9" spans="1:6" x14ac:dyDescent="0.2">
      <c r="A9" s="6" t="s">
        <v>54</v>
      </c>
      <c r="B9" s="6" t="s">
        <v>60</v>
      </c>
      <c r="C9" s="103">
        <f>C7+C8</f>
        <v>147</v>
      </c>
      <c r="D9" s="72"/>
    </row>
    <row r="10" spans="1:6" x14ac:dyDescent="0.2">
      <c r="A10" s="6"/>
      <c r="B10" s="6"/>
      <c r="C10" s="103"/>
      <c r="D10" s="72"/>
    </row>
    <row r="11" spans="1:6" ht="25.5" x14ac:dyDescent="0.2">
      <c r="A11" s="19" t="s">
        <v>174</v>
      </c>
      <c r="B11" s="202" t="s">
        <v>562</v>
      </c>
      <c r="C11" s="222">
        <v>2565</v>
      </c>
      <c r="D11" s="72"/>
    </row>
    <row r="12" spans="1:6" x14ac:dyDescent="0.2">
      <c r="A12" s="19" t="s">
        <v>57</v>
      </c>
      <c r="B12" s="5" t="s">
        <v>40</v>
      </c>
      <c r="C12" s="103">
        <v>693</v>
      </c>
      <c r="D12" s="72"/>
    </row>
    <row r="13" spans="1:6" x14ac:dyDescent="0.2">
      <c r="A13" s="6" t="s">
        <v>56</v>
      </c>
      <c r="B13" s="6" t="s">
        <v>59</v>
      </c>
      <c r="C13" s="103">
        <f>C11+C12</f>
        <v>3258</v>
      </c>
      <c r="D13" s="72"/>
    </row>
    <row r="14" spans="1:6" x14ac:dyDescent="0.2">
      <c r="A14" s="6"/>
      <c r="B14" s="5"/>
      <c r="C14" s="103"/>
      <c r="D14" s="72"/>
    </row>
    <row r="15" spans="1:6" x14ac:dyDescent="0.2">
      <c r="A15" s="6" t="s">
        <v>45</v>
      </c>
      <c r="B15" s="19" t="s">
        <v>420</v>
      </c>
      <c r="C15" s="103">
        <v>200</v>
      </c>
      <c r="D15" s="72"/>
    </row>
    <row r="16" spans="1:6" x14ac:dyDescent="0.2">
      <c r="A16" s="206" t="s">
        <v>409</v>
      </c>
      <c r="B16" s="5" t="s">
        <v>8</v>
      </c>
      <c r="C16" s="141">
        <v>400</v>
      </c>
      <c r="D16" s="72"/>
    </row>
    <row r="17" spans="1:7" x14ac:dyDescent="0.2">
      <c r="A17" s="206" t="s">
        <v>410</v>
      </c>
      <c r="B17" s="19" t="s">
        <v>492</v>
      </c>
      <c r="C17" s="141">
        <v>200</v>
      </c>
      <c r="D17" s="72"/>
    </row>
    <row r="18" spans="1:7" ht="25.5" x14ac:dyDescent="0.2">
      <c r="A18" s="206" t="s">
        <v>411</v>
      </c>
      <c r="B18" s="204" t="s">
        <v>587</v>
      </c>
      <c r="C18" s="141">
        <v>1400</v>
      </c>
      <c r="D18" s="72"/>
      <c r="E18" s="15">
        <f>SUM(C16:C18)</f>
        <v>2000</v>
      </c>
    </row>
    <row r="19" spans="1:7" x14ac:dyDescent="0.2">
      <c r="A19" s="59" t="s">
        <v>47</v>
      </c>
      <c r="B19" s="6" t="s">
        <v>165</v>
      </c>
      <c r="C19" s="103">
        <f>SUM(C16:C18)</f>
        <v>2000</v>
      </c>
      <c r="D19" s="75" t="s">
        <v>152</v>
      </c>
      <c r="E19" s="15"/>
    </row>
    <row r="20" spans="1:7" x14ac:dyDescent="0.2">
      <c r="A20" s="6" t="s">
        <v>49</v>
      </c>
      <c r="B20" s="202" t="s">
        <v>612</v>
      </c>
      <c r="C20" s="103">
        <v>3000</v>
      </c>
      <c r="D20" s="75" t="s">
        <v>154</v>
      </c>
    </row>
    <row r="21" spans="1:7" ht="22.5" x14ac:dyDescent="0.2">
      <c r="A21" s="6" t="s">
        <v>281</v>
      </c>
      <c r="B21" s="22" t="s">
        <v>589</v>
      </c>
      <c r="C21" s="103">
        <v>700</v>
      </c>
      <c r="D21" s="75" t="s">
        <v>290</v>
      </c>
    </row>
    <row r="22" spans="1:7" x14ac:dyDescent="0.2">
      <c r="A22" s="6" t="s">
        <v>50</v>
      </c>
      <c r="B22" s="202" t="s">
        <v>458</v>
      </c>
      <c r="C22" s="16">
        <v>100</v>
      </c>
      <c r="D22" s="75" t="s">
        <v>156</v>
      </c>
    </row>
    <row r="23" spans="1:7" x14ac:dyDescent="0.2">
      <c r="A23" s="5"/>
      <c r="B23" s="5"/>
      <c r="C23" s="14"/>
      <c r="D23" s="72"/>
    </row>
    <row r="24" spans="1:7" x14ac:dyDescent="0.2">
      <c r="A24" s="5" t="s">
        <v>81</v>
      </c>
      <c r="B24" s="5" t="s">
        <v>34</v>
      </c>
      <c r="C24" s="121">
        <v>1620</v>
      </c>
      <c r="D24" s="72"/>
      <c r="F24" s="15">
        <f>C15+C19+C20+C21+C22</f>
        <v>6000</v>
      </c>
      <c r="G24" s="133">
        <f>F24*0.27</f>
        <v>1620</v>
      </c>
    </row>
    <row r="25" spans="1:7" x14ac:dyDescent="0.2">
      <c r="A25" s="6" t="s">
        <v>87</v>
      </c>
      <c r="B25" s="24" t="s">
        <v>237</v>
      </c>
      <c r="C25" s="111">
        <v>3456</v>
      </c>
      <c r="D25" s="95" t="s">
        <v>236</v>
      </c>
      <c r="F25" s="15"/>
    </row>
    <row r="26" spans="1:7" x14ac:dyDescent="0.2">
      <c r="A26" s="6" t="s">
        <v>64</v>
      </c>
      <c r="B26" s="6" t="s">
        <v>63</v>
      </c>
      <c r="C26" s="16">
        <f>C15+C19+C20+C21+C22+C24+C25</f>
        <v>11076</v>
      </c>
    </row>
    <row r="27" spans="1:7" x14ac:dyDescent="0.2">
      <c r="A27" s="5" t="s">
        <v>18</v>
      </c>
      <c r="B27" s="5"/>
      <c r="C27" s="16">
        <f>C9+C13+C26</f>
        <v>14481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2:G27"/>
  <sheetViews>
    <sheetView workbookViewId="0">
      <selection activeCell="C23" sqref="C23"/>
    </sheetView>
  </sheetViews>
  <sheetFormatPr defaultRowHeight="12.75" x14ac:dyDescent="0.2"/>
  <cols>
    <col min="1" max="1" width="9.28515625" customWidth="1"/>
    <col min="2" max="2" width="47.7109375" customWidth="1"/>
    <col min="3" max="3" width="5.7109375" customWidth="1"/>
    <col min="4" max="4" width="7.140625" customWidth="1"/>
    <col min="5" max="5" width="4.28515625" customWidth="1"/>
    <col min="6" max="6" width="5" customWidth="1"/>
    <col min="7" max="7" width="9.85546875" customWidth="1"/>
  </cols>
  <sheetData>
    <row r="2" spans="1:6" x14ac:dyDescent="0.2">
      <c r="A2" s="201">
        <v>2026</v>
      </c>
      <c r="B2" s="229" t="s">
        <v>19</v>
      </c>
      <c r="C2" s="5"/>
    </row>
    <row r="3" spans="1:6" x14ac:dyDescent="0.2">
      <c r="A3" s="7"/>
      <c r="B3" s="11" t="s">
        <v>65</v>
      </c>
    </row>
    <row r="4" spans="1:6" x14ac:dyDescent="0.2">
      <c r="B4" s="11"/>
      <c r="C4" s="5"/>
    </row>
    <row r="5" spans="1:6" x14ac:dyDescent="0.2">
      <c r="A5" s="130" t="s">
        <v>194</v>
      </c>
      <c r="B5" s="78" t="s">
        <v>379</v>
      </c>
      <c r="C5" s="5"/>
    </row>
    <row r="6" spans="1:6" x14ac:dyDescent="0.2">
      <c r="A6" s="40" t="s">
        <v>328</v>
      </c>
      <c r="B6" s="11">
        <v>1105</v>
      </c>
      <c r="C6" s="5"/>
    </row>
    <row r="7" spans="1:6" x14ac:dyDescent="0.2">
      <c r="A7" s="32" t="s">
        <v>53</v>
      </c>
      <c r="B7" s="38"/>
      <c r="C7" s="38" t="s">
        <v>21</v>
      </c>
      <c r="D7" s="32" t="s">
        <v>80</v>
      </c>
      <c r="E7" s="47"/>
      <c r="F7" s="47"/>
    </row>
    <row r="8" spans="1:6" x14ac:dyDescent="0.2">
      <c r="A8" s="5" t="s">
        <v>82</v>
      </c>
      <c r="B8" s="43"/>
      <c r="C8" s="14"/>
      <c r="D8" s="74" t="s">
        <v>146</v>
      </c>
      <c r="E8" s="47"/>
      <c r="F8" s="47"/>
    </row>
    <row r="9" spans="1:6" x14ac:dyDescent="0.2">
      <c r="A9" s="5" t="s">
        <v>58</v>
      </c>
      <c r="B9" s="5" t="s">
        <v>27</v>
      </c>
      <c r="C9" s="14"/>
      <c r="D9" s="74" t="s">
        <v>147</v>
      </c>
      <c r="E9" s="47"/>
      <c r="F9" s="47"/>
    </row>
    <row r="10" spans="1:6" x14ac:dyDescent="0.2">
      <c r="A10" s="6" t="s">
        <v>54</v>
      </c>
      <c r="B10" s="6" t="s">
        <v>60</v>
      </c>
      <c r="C10" s="16">
        <f>SUM(C7:C9)</f>
        <v>0</v>
      </c>
      <c r="D10" s="72"/>
      <c r="E10" s="47"/>
      <c r="F10" s="47"/>
    </row>
    <row r="11" spans="1:6" x14ac:dyDescent="0.2">
      <c r="A11" s="5"/>
      <c r="B11" s="24" t="s">
        <v>59</v>
      </c>
      <c r="C11" s="14"/>
      <c r="D11" s="72"/>
      <c r="E11" s="47"/>
      <c r="F11" s="47"/>
    </row>
    <row r="12" spans="1:6" x14ac:dyDescent="0.2">
      <c r="A12" s="5"/>
      <c r="B12" s="5" t="s">
        <v>40</v>
      </c>
      <c r="C12" s="16"/>
      <c r="D12" s="72"/>
      <c r="E12" s="47"/>
      <c r="F12" s="47"/>
    </row>
    <row r="13" spans="1:6" x14ac:dyDescent="0.2">
      <c r="A13" s="6" t="s">
        <v>56</v>
      </c>
      <c r="B13" s="6" t="s">
        <v>59</v>
      </c>
      <c r="C13" s="16">
        <f>C11+C12</f>
        <v>0</v>
      </c>
      <c r="D13" s="72"/>
      <c r="E13" s="47"/>
      <c r="F13" s="47"/>
    </row>
    <row r="14" spans="1:6" x14ac:dyDescent="0.2">
      <c r="A14" s="5"/>
      <c r="B14" s="5"/>
      <c r="C14" s="14"/>
      <c r="D14" s="72"/>
      <c r="E14" s="47"/>
      <c r="F14" s="47"/>
    </row>
    <row r="15" spans="1:6" ht="39.75" customHeight="1" x14ac:dyDescent="0.2">
      <c r="A15" s="266" t="s">
        <v>45</v>
      </c>
      <c r="B15" s="202" t="s">
        <v>457</v>
      </c>
      <c r="C15" s="14">
        <v>600</v>
      </c>
      <c r="D15" s="72"/>
      <c r="E15" s="47"/>
      <c r="F15" s="47"/>
    </row>
    <row r="16" spans="1:6" ht="25.5" customHeight="1" x14ac:dyDescent="0.2">
      <c r="A16" s="267"/>
      <c r="B16" s="43" t="s">
        <v>309</v>
      </c>
      <c r="C16" s="14">
        <v>200</v>
      </c>
      <c r="D16" s="72"/>
      <c r="E16" s="47"/>
      <c r="F16" s="47"/>
    </row>
    <row r="17" spans="1:7" x14ac:dyDescent="0.2">
      <c r="A17" s="260"/>
      <c r="B17" s="5" t="s">
        <v>41</v>
      </c>
      <c r="C17" s="14">
        <v>200</v>
      </c>
      <c r="D17" s="72"/>
      <c r="E17" s="57">
        <f>SUM(C15:C17)</f>
        <v>1000</v>
      </c>
      <c r="F17" s="47"/>
    </row>
    <row r="18" spans="1:7" x14ac:dyDescent="0.2">
      <c r="A18" s="59" t="s">
        <v>45</v>
      </c>
      <c r="B18" s="6" t="s">
        <v>162</v>
      </c>
      <c r="C18" s="16">
        <f>SUM(C15:C17)</f>
        <v>1000</v>
      </c>
      <c r="D18" s="75" t="s">
        <v>149</v>
      </c>
      <c r="E18" s="57"/>
      <c r="F18" s="47"/>
    </row>
    <row r="19" spans="1:7" x14ac:dyDescent="0.2">
      <c r="A19" s="5"/>
      <c r="B19" s="5"/>
      <c r="C19" s="14"/>
      <c r="D19" s="72"/>
      <c r="E19" s="47"/>
      <c r="F19" s="47"/>
    </row>
    <row r="20" spans="1:7" x14ac:dyDescent="0.2">
      <c r="A20" s="5"/>
      <c r="B20" s="5"/>
      <c r="C20" s="14"/>
      <c r="D20" s="72"/>
      <c r="E20" s="47"/>
      <c r="F20" s="47"/>
    </row>
    <row r="21" spans="1:7" ht="13.5" customHeight="1" x14ac:dyDescent="0.2">
      <c r="A21" s="6" t="s">
        <v>49</v>
      </c>
      <c r="B21" s="22" t="s">
        <v>310</v>
      </c>
      <c r="C21" s="16">
        <v>500</v>
      </c>
      <c r="D21" s="75" t="s">
        <v>154</v>
      </c>
      <c r="E21" s="47"/>
      <c r="F21" s="47"/>
    </row>
    <row r="22" spans="1:7" x14ac:dyDescent="0.2">
      <c r="A22" s="6" t="s">
        <v>50</v>
      </c>
      <c r="B22" s="43" t="s">
        <v>380</v>
      </c>
      <c r="C22" s="16">
        <v>1000</v>
      </c>
      <c r="D22" s="75" t="s">
        <v>156</v>
      </c>
      <c r="E22" s="47"/>
      <c r="F22" s="57"/>
      <c r="G22" s="45"/>
    </row>
    <row r="23" spans="1:7" x14ac:dyDescent="0.2">
      <c r="A23" s="6" t="s">
        <v>81</v>
      </c>
      <c r="B23" s="5" t="s">
        <v>34</v>
      </c>
      <c r="C23" s="120">
        <v>675</v>
      </c>
      <c r="D23" s="75" t="s">
        <v>158</v>
      </c>
      <c r="E23" s="47"/>
      <c r="F23" s="57">
        <f>C18+C21+C22</f>
        <v>2500</v>
      </c>
      <c r="G23" s="133">
        <f>F23*0.27</f>
        <v>675</v>
      </c>
    </row>
    <row r="24" spans="1:7" x14ac:dyDescent="0.2">
      <c r="A24" s="5"/>
      <c r="B24" s="5"/>
      <c r="C24" s="14">
        <v>0</v>
      </c>
      <c r="D24" s="72"/>
      <c r="E24" s="47"/>
      <c r="F24" s="47"/>
    </row>
    <row r="25" spans="1:7" x14ac:dyDescent="0.2">
      <c r="A25" s="5"/>
      <c r="B25" s="5" t="s">
        <v>15</v>
      </c>
      <c r="C25" s="14"/>
      <c r="D25" s="5"/>
      <c r="E25" s="47"/>
      <c r="F25" s="47"/>
    </row>
    <row r="26" spans="1:7" x14ac:dyDescent="0.2">
      <c r="A26" s="6" t="s">
        <v>64</v>
      </c>
      <c r="B26" s="6" t="s">
        <v>63</v>
      </c>
      <c r="C26" s="16">
        <f>C18+C21+C22+C23</f>
        <v>3175</v>
      </c>
      <c r="E26" s="47"/>
      <c r="F26" s="47"/>
    </row>
    <row r="27" spans="1:7" x14ac:dyDescent="0.2">
      <c r="A27" s="5" t="s">
        <v>20</v>
      </c>
      <c r="B27" s="5"/>
      <c r="C27" s="16">
        <f>C10+C13+C26</f>
        <v>3175</v>
      </c>
      <c r="E27" s="47"/>
      <c r="F27" s="47"/>
    </row>
  </sheetData>
  <mergeCells count="1">
    <mergeCell ref="A15:A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  <pageSetUpPr fitToPage="1"/>
  </sheetPr>
  <dimension ref="A1:AY14"/>
  <sheetViews>
    <sheetView workbookViewId="0">
      <selection activeCell="C12" sqref="C12"/>
    </sheetView>
  </sheetViews>
  <sheetFormatPr defaultRowHeight="12.75" x14ac:dyDescent="0.2"/>
  <cols>
    <col min="1" max="1" width="10.5703125" customWidth="1"/>
    <col min="2" max="2" width="52.7109375" customWidth="1"/>
    <col min="3" max="3" width="8.28515625" customWidth="1"/>
    <col min="4" max="4" width="7" customWidth="1"/>
    <col min="5" max="5" width="8.7109375" customWidth="1"/>
    <col min="6" max="6" width="10" customWidth="1"/>
    <col min="7" max="7" width="11.140625" customWidth="1"/>
    <col min="8" max="8" width="9.7109375" customWidth="1"/>
    <col min="9" max="9" width="11.28515625" customWidth="1"/>
    <col min="10" max="10" width="9.28515625" customWidth="1"/>
    <col min="11" max="11" width="10.140625" customWidth="1"/>
    <col min="14" max="18" width="10" customWidth="1"/>
    <col min="19" max="19" width="10.7109375" customWidth="1"/>
    <col min="20" max="20" width="11.28515625" customWidth="1"/>
    <col min="38" max="38" width="10.140625" customWidth="1"/>
  </cols>
  <sheetData>
    <row r="1" spans="1:51" x14ac:dyDescent="0.2">
      <c r="A1" s="201">
        <v>2026</v>
      </c>
      <c r="B1" s="11" t="s">
        <v>19</v>
      </c>
      <c r="C1" s="5"/>
    </row>
    <row r="2" spans="1:51" s="1" customFormat="1" x14ac:dyDescent="0.2">
      <c r="A2" s="7"/>
      <c r="B2" s="7"/>
    </row>
    <row r="3" spans="1:51" x14ac:dyDescent="0.2">
      <c r="B3" s="11" t="s">
        <v>16</v>
      </c>
      <c r="C3" s="5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  <c r="AS3" s="4"/>
      <c r="AT3" s="4"/>
      <c r="AU3" s="4"/>
      <c r="AV3" s="4"/>
      <c r="AW3" s="4"/>
      <c r="AX3" s="4"/>
      <c r="AY3" s="4"/>
    </row>
    <row r="4" spans="1:51" x14ac:dyDescent="0.2">
      <c r="A4" s="130" t="s">
        <v>194</v>
      </c>
      <c r="B4" s="78" t="s">
        <v>346</v>
      </c>
      <c r="C4" s="5"/>
      <c r="D4" s="1"/>
      <c r="E4" s="1"/>
      <c r="F4" s="1"/>
      <c r="G4" s="1"/>
      <c r="H4" s="1"/>
      <c r="I4" s="1"/>
      <c r="J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51" x14ac:dyDescent="0.2">
      <c r="A5" s="40" t="s">
        <v>328</v>
      </c>
      <c r="B5" s="11">
        <v>1107</v>
      </c>
      <c r="C5" s="14"/>
    </row>
    <row r="6" spans="1:51" x14ac:dyDescent="0.2">
      <c r="A6" s="32"/>
      <c r="B6" s="11"/>
      <c r="C6" s="14"/>
      <c r="D6" s="5"/>
    </row>
    <row r="7" spans="1:51" x14ac:dyDescent="0.2">
      <c r="A7" s="32" t="s">
        <v>53</v>
      </c>
      <c r="B7" s="5"/>
      <c r="C7" s="38" t="s">
        <v>21</v>
      </c>
      <c r="D7" s="32" t="s">
        <v>80</v>
      </c>
    </row>
    <row r="8" spans="1:51" x14ac:dyDescent="0.2">
      <c r="A8" s="5"/>
      <c r="B8" s="5"/>
      <c r="C8" s="14"/>
      <c r="D8" s="5"/>
    </row>
    <row r="9" spans="1:51" x14ac:dyDescent="0.2">
      <c r="A9" s="6"/>
      <c r="B9" s="5"/>
      <c r="C9" s="16"/>
      <c r="D9" s="5"/>
    </row>
    <row r="10" spans="1:51" ht="27" customHeight="1" x14ac:dyDescent="0.2">
      <c r="A10" s="6" t="s">
        <v>409</v>
      </c>
      <c r="B10" s="202" t="s">
        <v>454</v>
      </c>
      <c r="C10" s="103">
        <v>10000</v>
      </c>
      <c r="D10" s="75" t="s">
        <v>456</v>
      </c>
    </row>
    <row r="11" spans="1:51" ht="27" customHeight="1" x14ac:dyDescent="0.2">
      <c r="A11" s="6" t="s">
        <v>50</v>
      </c>
      <c r="B11" s="202" t="s">
        <v>455</v>
      </c>
      <c r="C11" s="16">
        <v>3200</v>
      </c>
      <c r="D11" s="75" t="s">
        <v>156</v>
      </c>
    </row>
    <row r="12" spans="1:51" ht="14.25" customHeight="1" x14ac:dyDescent="0.2">
      <c r="A12" s="6" t="s">
        <v>81</v>
      </c>
      <c r="B12" s="5" t="s">
        <v>34</v>
      </c>
      <c r="C12" s="126">
        <v>3564</v>
      </c>
      <c r="D12" s="75" t="s">
        <v>158</v>
      </c>
      <c r="F12" s="15">
        <f>C10+C11</f>
        <v>13200</v>
      </c>
      <c r="G12" s="128">
        <f>F12*0.27</f>
        <v>3564.0000000000005</v>
      </c>
    </row>
    <row r="13" spans="1:51" x14ac:dyDescent="0.2">
      <c r="A13" s="6" t="s">
        <v>64</v>
      </c>
      <c r="B13" s="6" t="s">
        <v>63</v>
      </c>
      <c r="C13" s="16">
        <f>SUM(C10:C12)</f>
        <v>16764</v>
      </c>
    </row>
    <row r="14" spans="1:51" x14ac:dyDescent="0.2">
      <c r="A14" s="5" t="s">
        <v>18</v>
      </c>
      <c r="B14" s="5"/>
      <c r="C14" s="16">
        <f>C9+C13</f>
        <v>16764</v>
      </c>
    </row>
  </sheetData>
  <phoneticPr fontId="2" type="noConversion"/>
  <pageMargins left="0.75" right="0.75" top="1" bottom="1" header="0.5" footer="0.5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2:E28"/>
  <sheetViews>
    <sheetView topLeftCell="A4" workbookViewId="0">
      <selection activeCell="C9" sqref="C9"/>
    </sheetView>
  </sheetViews>
  <sheetFormatPr defaultRowHeight="12.75" x14ac:dyDescent="0.2"/>
  <cols>
    <col min="1" max="1" width="9.7109375" customWidth="1"/>
    <col min="2" max="2" width="42" customWidth="1"/>
    <col min="3" max="3" width="7.140625" customWidth="1"/>
    <col min="4" max="4" width="7.7109375" customWidth="1"/>
  </cols>
  <sheetData>
    <row r="2" spans="1:4" x14ac:dyDescent="0.2">
      <c r="A2" s="201">
        <v>2026</v>
      </c>
      <c r="B2" s="229" t="s">
        <v>19</v>
      </c>
      <c r="C2" s="5"/>
    </row>
    <row r="3" spans="1:4" x14ac:dyDescent="0.2">
      <c r="A3" s="7"/>
      <c r="B3" s="11" t="s">
        <v>172</v>
      </c>
    </row>
    <row r="4" spans="1:4" x14ac:dyDescent="0.2">
      <c r="B4" s="11"/>
      <c r="C4" s="5"/>
    </row>
    <row r="5" spans="1:4" x14ac:dyDescent="0.2">
      <c r="A5" s="130" t="s">
        <v>194</v>
      </c>
      <c r="B5" s="78" t="s">
        <v>170</v>
      </c>
      <c r="C5" s="5"/>
    </row>
    <row r="6" spans="1:4" x14ac:dyDescent="0.2">
      <c r="A6" s="40" t="s">
        <v>328</v>
      </c>
      <c r="B6" s="78" t="s">
        <v>377</v>
      </c>
      <c r="C6" s="5"/>
    </row>
    <row r="7" spans="1:4" x14ac:dyDescent="0.2">
      <c r="A7" s="32" t="s">
        <v>53</v>
      </c>
      <c r="B7" s="38"/>
      <c r="C7" s="38" t="s">
        <v>21</v>
      </c>
      <c r="D7" s="32" t="s">
        <v>80</v>
      </c>
    </row>
    <row r="8" spans="1:4" ht="28.15" customHeight="1" x14ac:dyDescent="0.2">
      <c r="A8" s="5" t="s">
        <v>79</v>
      </c>
      <c r="B8" s="202" t="s">
        <v>581</v>
      </c>
      <c r="C8" s="14">
        <v>3600</v>
      </c>
      <c r="D8" s="72"/>
    </row>
    <row r="9" spans="1:4" x14ac:dyDescent="0.2">
      <c r="A9" s="5" t="s">
        <v>58</v>
      </c>
      <c r="B9" s="19" t="s">
        <v>582</v>
      </c>
      <c r="C9" s="14">
        <v>972</v>
      </c>
      <c r="D9" s="72"/>
    </row>
    <row r="10" spans="1:4" x14ac:dyDescent="0.2">
      <c r="A10" s="6" t="s">
        <v>54</v>
      </c>
      <c r="B10" s="6" t="s">
        <v>60</v>
      </c>
      <c r="C10" s="16">
        <f>SUM(C7:C9)</f>
        <v>4572</v>
      </c>
      <c r="D10" s="72"/>
    </row>
    <row r="11" spans="1:4" x14ac:dyDescent="0.2">
      <c r="A11" s="5" t="s">
        <v>421</v>
      </c>
      <c r="B11" s="19" t="s">
        <v>61</v>
      </c>
      <c r="C11" s="14"/>
      <c r="D11" s="72"/>
    </row>
    <row r="12" spans="1:4" x14ac:dyDescent="0.2">
      <c r="A12" s="5" t="s">
        <v>57</v>
      </c>
      <c r="B12" s="5" t="s">
        <v>40</v>
      </c>
      <c r="C12" s="16"/>
      <c r="D12" s="72"/>
    </row>
    <row r="13" spans="1:4" x14ac:dyDescent="0.2">
      <c r="A13" s="6" t="s">
        <v>56</v>
      </c>
      <c r="B13" s="6" t="s">
        <v>59</v>
      </c>
      <c r="C13" s="16">
        <f>C11+C12</f>
        <v>0</v>
      </c>
      <c r="D13" s="72"/>
    </row>
    <row r="14" spans="1:4" x14ac:dyDescent="0.2">
      <c r="A14" s="5"/>
      <c r="B14" s="5"/>
      <c r="C14" s="14"/>
      <c r="D14" s="72"/>
    </row>
    <row r="15" spans="1:4" ht="18.75" customHeight="1" x14ac:dyDescent="0.2">
      <c r="A15" s="266" t="s">
        <v>45</v>
      </c>
      <c r="B15" s="43" t="s">
        <v>138</v>
      </c>
      <c r="C15" s="14"/>
      <c r="D15" s="72"/>
    </row>
    <row r="16" spans="1:4" x14ac:dyDescent="0.2">
      <c r="A16" s="267"/>
      <c r="B16" s="5"/>
      <c r="C16" s="14"/>
      <c r="D16" s="72"/>
    </row>
    <row r="17" spans="1:5" ht="36.75" customHeight="1" x14ac:dyDescent="0.2">
      <c r="A17" s="267"/>
      <c r="B17" s="43" t="s">
        <v>137</v>
      </c>
      <c r="C17" s="14"/>
      <c r="D17" s="72"/>
    </row>
    <row r="18" spans="1:5" ht="16.5" customHeight="1" x14ac:dyDescent="0.2">
      <c r="A18" s="267"/>
      <c r="B18" s="24"/>
      <c r="C18" s="14"/>
      <c r="D18" s="72"/>
    </row>
    <row r="19" spans="1:5" ht="20.25" customHeight="1" x14ac:dyDescent="0.2">
      <c r="A19" s="260"/>
      <c r="B19" s="5" t="s">
        <v>41</v>
      </c>
      <c r="C19" s="14"/>
      <c r="D19" s="72"/>
    </row>
    <row r="20" spans="1:5" x14ac:dyDescent="0.2">
      <c r="A20" s="5"/>
      <c r="B20" s="5" t="s">
        <v>30</v>
      </c>
      <c r="C20" s="14"/>
      <c r="D20" s="72"/>
    </row>
    <row r="21" spans="1:5" x14ac:dyDescent="0.2">
      <c r="A21" s="5"/>
      <c r="B21" s="5" t="s">
        <v>42</v>
      </c>
      <c r="C21" s="14"/>
      <c r="D21" s="72"/>
    </row>
    <row r="22" spans="1:5" ht="26.25" customHeight="1" x14ac:dyDescent="0.2">
      <c r="A22" s="5" t="s">
        <v>49</v>
      </c>
      <c r="B22" s="43"/>
      <c r="C22" s="14"/>
      <c r="D22" s="74" t="s">
        <v>154</v>
      </c>
    </row>
    <row r="23" spans="1:5" ht="24.75" customHeight="1" x14ac:dyDescent="0.2">
      <c r="A23" s="19" t="s">
        <v>52</v>
      </c>
      <c r="B23" s="43"/>
      <c r="C23" s="14"/>
      <c r="D23" s="72"/>
    </row>
    <row r="24" spans="1:5" x14ac:dyDescent="0.2">
      <c r="A24" s="5" t="s">
        <v>81</v>
      </c>
      <c r="B24" s="5" t="s">
        <v>34</v>
      </c>
      <c r="C24" s="14">
        <f>E24*27%</f>
        <v>0</v>
      </c>
      <c r="D24" s="74" t="s">
        <v>158</v>
      </c>
      <c r="E24" s="15">
        <f>C19+C22+C23</f>
        <v>0</v>
      </c>
    </row>
    <row r="25" spans="1:5" x14ac:dyDescent="0.2">
      <c r="A25" s="5"/>
      <c r="B25" s="5" t="s">
        <v>13</v>
      </c>
      <c r="C25" s="14">
        <v>0</v>
      </c>
      <c r="D25" s="72"/>
    </row>
    <row r="26" spans="1:5" x14ac:dyDescent="0.2">
      <c r="A26" s="5"/>
      <c r="B26" s="5" t="s">
        <v>15</v>
      </c>
      <c r="C26" s="14"/>
      <c r="D26" s="72"/>
    </row>
    <row r="27" spans="1:5" x14ac:dyDescent="0.2">
      <c r="A27" s="6" t="s">
        <v>64</v>
      </c>
      <c r="B27" s="6" t="s">
        <v>63</v>
      </c>
      <c r="C27" s="16">
        <f>SUM(C15:C26)</f>
        <v>0</v>
      </c>
      <c r="D27" s="79"/>
    </row>
    <row r="28" spans="1:5" x14ac:dyDescent="0.2">
      <c r="A28" s="5" t="s">
        <v>20</v>
      </c>
      <c r="B28" s="5"/>
      <c r="C28" s="16">
        <f>C10+C13+C27</f>
        <v>4572</v>
      </c>
    </row>
  </sheetData>
  <mergeCells count="1">
    <mergeCell ref="A15:A1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2:K29"/>
  <sheetViews>
    <sheetView topLeftCell="A10" workbookViewId="0">
      <selection activeCell="C25" sqref="C25"/>
    </sheetView>
  </sheetViews>
  <sheetFormatPr defaultRowHeight="12.75" x14ac:dyDescent="0.2"/>
  <cols>
    <col min="1" max="1" width="8.7109375" customWidth="1"/>
    <col min="2" max="2" width="42" customWidth="1"/>
    <col min="3" max="3" width="7.140625" customWidth="1"/>
    <col min="4" max="4" width="7.7109375" customWidth="1"/>
    <col min="7" max="7" width="43" customWidth="1"/>
    <col min="8" max="8" width="13.140625" customWidth="1"/>
    <col min="9" max="9" width="15.42578125" customWidth="1"/>
    <col min="10" max="10" width="16.140625" customWidth="1"/>
    <col min="11" max="11" width="12.42578125" customWidth="1"/>
  </cols>
  <sheetData>
    <row r="2" spans="1:11" x14ac:dyDescent="0.2">
      <c r="A2" s="201">
        <v>2026</v>
      </c>
      <c r="B2" s="229" t="s">
        <v>19</v>
      </c>
      <c r="C2" s="5"/>
    </row>
    <row r="3" spans="1:11" x14ac:dyDescent="0.2">
      <c r="A3" s="7"/>
      <c r="B3" s="11" t="s">
        <v>166</v>
      </c>
    </row>
    <row r="4" spans="1:11" x14ac:dyDescent="0.2">
      <c r="B4" s="11">
        <v>137</v>
      </c>
      <c r="C4" s="5"/>
      <c r="G4" s="6" t="s">
        <v>338</v>
      </c>
      <c r="H4" s="6" t="s">
        <v>526</v>
      </c>
      <c r="I4" s="6" t="s">
        <v>516</v>
      </c>
      <c r="J4" s="6" t="s">
        <v>517</v>
      </c>
      <c r="K4" s="6" t="s">
        <v>518</v>
      </c>
    </row>
    <row r="5" spans="1:11" x14ac:dyDescent="0.2">
      <c r="A5" s="130" t="s">
        <v>194</v>
      </c>
      <c r="B5" s="78" t="s">
        <v>167</v>
      </c>
      <c r="C5" s="5"/>
      <c r="G5" s="202" t="s">
        <v>515</v>
      </c>
      <c r="H5" s="238">
        <v>44740</v>
      </c>
      <c r="I5" s="14">
        <v>34575230</v>
      </c>
      <c r="J5" s="14"/>
      <c r="K5" s="14">
        <f>I5-J5</f>
        <v>34575230</v>
      </c>
    </row>
    <row r="6" spans="1:11" x14ac:dyDescent="0.2">
      <c r="A6" s="40" t="s">
        <v>328</v>
      </c>
      <c r="B6" s="78" t="s">
        <v>378</v>
      </c>
      <c r="C6" s="5"/>
      <c r="G6" s="19" t="s">
        <v>519</v>
      </c>
      <c r="H6" s="238">
        <v>44910</v>
      </c>
      <c r="I6" s="14"/>
      <c r="J6" s="14">
        <v>985229</v>
      </c>
      <c r="K6" s="14">
        <f>K5+I6-J6</f>
        <v>33590001</v>
      </c>
    </row>
    <row r="7" spans="1:11" x14ac:dyDescent="0.2">
      <c r="A7" s="32" t="s">
        <v>53</v>
      </c>
      <c r="B7" s="38"/>
      <c r="C7" s="38" t="s">
        <v>21</v>
      </c>
      <c r="D7" s="32" t="s">
        <v>80</v>
      </c>
      <c r="G7" s="19" t="s">
        <v>520</v>
      </c>
      <c r="H7" s="238">
        <v>44952</v>
      </c>
      <c r="I7" s="14">
        <v>1947286</v>
      </c>
      <c r="J7" s="14"/>
      <c r="K7" s="14">
        <f t="shared" ref="K7:K20" si="0">K6+I7-J7</f>
        <v>35537287</v>
      </c>
    </row>
    <row r="8" spans="1:11" ht="40.5" customHeight="1" x14ac:dyDescent="0.2">
      <c r="A8" s="19" t="s">
        <v>79</v>
      </c>
      <c r="B8" s="202"/>
      <c r="C8" s="228"/>
      <c r="D8" s="75"/>
      <c r="G8" s="19" t="s">
        <v>521</v>
      </c>
      <c r="H8" s="238">
        <v>45217</v>
      </c>
      <c r="I8" s="14"/>
      <c r="J8" s="14">
        <v>480940</v>
      </c>
      <c r="K8" s="14">
        <f t="shared" si="0"/>
        <v>35056347</v>
      </c>
    </row>
    <row r="9" spans="1:11" ht="40.5" customHeight="1" x14ac:dyDescent="0.2">
      <c r="A9" s="19" t="s">
        <v>90</v>
      </c>
      <c r="B9" s="202" t="s">
        <v>574</v>
      </c>
      <c r="C9" s="222">
        <v>150</v>
      </c>
      <c r="D9" s="75"/>
      <c r="G9" s="19" t="s">
        <v>522</v>
      </c>
      <c r="H9" s="238">
        <v>45324</v>
      </c>
      <c r="I9" s="14">
        <v>2181210</v>
      </c>
      <c r="J9" s="14"/>
      <c r="K9" s="14">
        <f t="shared" si="0"/>
        <v>37237557</v>
      </c>
    </row>
    <row r="10" spans="1:11" ht="15" customHeight="1" x14ac:dyDescent="0.2">
      <c r="A10" s="24" t="s">
        <v>82</v>
      </c>
      <c r="B10" s="202" t="s">
        <v>575</v>
      </c>
      <c r="C10" s="111">
        <v>4700</v>
      </c>
      <c r="D10" s="75"/>
      <c r="G10" s="19" t="s">
        <v>523</v>
      </c>
      <c r="H10" s="238">
        <v>45331</v>
      </c>
      <c r="I10" s="14"/>
      <c r="J10" s="14">
        <v>1102360</v>
      </c>
      <c r="K10" s="14">
        <f t="shared" si="0"/>
        <v>36135197</v>
      </c>
    </row>
    <row r="11" spans="1:11" x14ac:dyDescent="0.2">
      <c r="A11" s="5" t="s">
        <v>58</v>
      </c>
      <c r="B11" s="19" t="s">
        <v>576</v>
      </c>
      <c r="C11" s="111">
        <v>1310</v>
      </c>
      <c r="D11" s="75"/>
      <c r="G11" s="19" t="s">
        <v>524</v>
      </c>
      <c r="H11" s="238">
        <v>45338</v>
      </c>
      <c r="I11" s="14"/>
      <c r="J11" s="14">
        <v>571969</v>
      </c>
      <c r="K11" s="14">
        <f t="shared" si="0"/>
        <v>35563228</v>
      </c>
    </row>
    <row r="12" spans="1:11" x14ac:dyDescent="0.2">
      <c r="A12" s="6" t="s">
        <v>54</v>
      </c>
      <c r="B12" s="6" t="s">
        <v>60</v>
      </c>
      <c r="C12" s="103">
        <f>SUM(C8:C11)</f>
        <v>6160</v>
      </c>
      <c r="D12" s="75"/>
      <c r="G12" s="19" t="s">
        <v>525</v>
      </c>
      <c r="H12" s="238">
        <v>45643</v>
      </c>
      <c r="I12" s="14">
        <v>3412002</v>
      </c>
      <c r="J12" s="14"/>
      <c r="K12" s="14">
        <f t="shared" si="0"/>
        <v>38975230</v>
      </c>
    </row>
    <row r="13" spans="1:11" x14ac:dyDescent="0.2">
      <c r="A13" s="19" t="s">
        <v>174</v>
      </c>
      <c r="B13" s="19" t="s">
        <v>529</v>
      </c>
      <c r="C13" s="111">
        <v>3000</v>
      </c>
      <c r="D13" s="75"/>
      <c r="G13" s="5" t="s">
        <v>603</v>
      </c>
      <c r="H13" s="238">
        <v>45694</v>
      </c>
      <c r="I13" s="14"/>
      <c r="J13" s="14">
        <v>1356740</v>
      </c>
      <c r="K13" s="14">
        <f t="shared" si="0"/>
        <v>37618490</v>
      </c>
    </row>
    <row r="14" spans="1:11" x14ac:dyDescent="0.2">
      <c r="A14" s="19" t="s">
        <v>421</v>
      </c>
      <c r="B14" s="19" t="s">
        <v>578</v>
      </c>
      <c r="C14" s="111">
        <v>7000</v>
      </c>
      <c r="D14" s="75"/>
      <c r="G14" s="5" t="s">
        <v>604</v>
      </c>
      <c r="H14" s="238">
        <v>45932</v>
      </c>
      <c r="I14" s="14"/>
      <c r="J14" s="14">
        <v>1561148</v>
      </c>
      <c r="K14" s="14">
        <f t="shared" si="0"/>
        <v>36057342</v>
      </c>
    </row>
    <row r="15" spans="1:11" x14ac:dyDescent="0.2">
      <c r="A15" s="19" t="s">
        <v>57</v>
      </c>
      <c r="B15" s="19" t="s">
        <v>530</v>
      </c>
      <c r="C15" s="111">
        <v>2700</v>
      </c>
      <c r="D15" s="75"/>
      <c r="G15" s="5" t="s">
        <v>605</v>
      </c>
      <c r="H15" s="238">
        <v>46003</v>
      </c>
      <c r="I15" s="14"/>
      <c r="J15" s="14">
        <v>618920</v>
      </c>
      <c r="K15" s="14">
        <f t="shared" si="0"/>
        <v>35438422</v>
      </c>
    </row>
    <row r="16" spans="1:11" x14ac:dyDescent="0.2">
      <c r="A16" s="6" t="s">
        <v>56</v>
      </c>
      <c r="B16" s="6" t="s">
        <v>59</v>
      </c>
      <c r="C16" s="103">
        <f>C13+C14+C15</f>
        <v>12700</v>
      </c>
      <c r="D16" s="75"/>
      <c r="G16" s="19" t="s">
        <v>606</v>
      </c>
      <c r="H16" s="238">
        <v>46009</v>
      </c>
      <c r="I16" s="14">
        <v>2205314</v>
      </c>
      <c r="J16" s="14"/>
      <c r="K16" s="14">
        <f t="shared" si="0"/>
        <v>37643736</v>
      </c>
    </row>
    <row r="17" spans="1:11" x14ac:dyDescent="0.2">
      <c r="A17" s="5"/>
      <c r="B17" s="5"/>
      <c r="C17" s="103"/>
      <c r="D17" s="75"/>
      <c r="G17" s="5"/>
      <c r="H17" s="5"/>
      <c r="I17" s="14"/>
      <c r="J17" s="14"/>
      <c r="K17" s="14">
        <f t="shared" si="0"/>
        <v>37643736</v>
      </c>
    </row>
    <row r="18" spans="1:11" ht="18.75" customHeight="1" x14ac:dyDescent="0.2">
      <c r="A18" s="266" t="s">
        <v>45</v>
      </c>
      <c r="B18" s="43" t="s">
        <v>168</v>
      </c>
      <c r="C18" s="16"/>
      <c r="D18" s="75"/>
      <c r="G18" s="5"/>
      <c r="H18" s="5"/>
      <c r="I18" s="14"/>
      <c r="J18" s="14"/>
      <c r="K18" s="14">
        <f t="shared" si="0"/>
        <v>37643736</v>
      </c>
    </row>
    <row r="19" spans="1:11" x14ac:dyDescent="0.2">
      <c r="A19" s="267"/>
      <c r="B19" s="5"/>
      <c r="C19" s="16"/>
      <c r="D19" s="75"/>
      <c r="G19" s="5"/>
      <c r="H19" s="5"/>
      <c r="I19" s="5"/>
      <c r="J19" s="5"/>
      <c r="K19" s="14">
        <f t="shared" si="0"/>
        <v>37643736</v>
      </c>
    </row>
    <row r="20" spans="1:11" ht="36.75" customHeight="1" x14ac:dyDescent="0.2">
      <c r="A20" s="267"/>
      <c r="B20" s="43" t="s">
        <v>169</v>
      </c>
      <c r="C20" s="16"/>
      <c r="D20" s="75"/>
      <c r="G20" s="5"/>
      <c r="H20" s="5"/>
      <c r="I20" s="5"/>
      <c r="J20" s="5"/>
      <c r="K20" s="14">
        <f t="shared" si="0"/>
        <v>37643736</v>
      </c>
    </row>
    <row r="21" spans="1:11" x14ac:dyDescent="0.2">
      <c r="A21" s="5"/>
      <c r="B21" s="5" t="s">
        <v>30</v>
      </c>
      <c r="C21" s="16"/>
      <c r="D21" s="75"/>
    </row>
    <row r="22" spans="1:11" x14ac:dyDescent="0.2">
      <c r="A22" s="5"/>
      <c r="B22" s="5" t="s">
        <v>42</v>
      </c>
      <c r="C22" s="16"/>
      <c r="D22" s="75"/>
      <c r="G22" s="21" t="s">
        <v>532</v>
      </c>
      <c r="H22" s="15">
        <v>37643</v>
      </c>
    </row>
    <row r="23" spans="1:11" ht="18.75" customHeight="1" x14ac:dyDescent="0.2">
      <c r="A23" s="6" t="s">
        <v>49</v>
      </c>
      <c r="B23" s="202" t="s">
        <v>527</v>
      </c>
      <c r="C23" s="103">
        <v>1600</v>
      </c>
      <c r="D23" s="75" t="s">
        <v>154</v>
      </c>
      <c r="G23" s="21" t="s">
        <v>531</v>
      </c>
      <c r="H23" s="15">
        <f>C29+Víztermelés!C28</f>
        <v>26059</v>
      </c>
    </row>
    <row r="24" spans="1:11" ht="24.75" customHeight="1" x14ac:dyDescent="0.2">
      <c r="A24" s="5" t="s">
        <v>50</v>
      </c>
      <c r="B24" s="43" t="s">
        <v>308</v>
      </c>
      <c r="C24" s="103">
        <v>350</v>
      </c>
      <c r="D24" s="75"/>
      <c r="G24" s="21" t="s">
        <v>533</v>
      </c>
      <c r="H24" s="15">
        <f>H22-H23</f>
        <v>11584</v>
      </c>
    </row>
    <row r="25" spans="1:11" x14ac:dyDescent="0.2">
      <c r="A25" s="6" t="s">
        <v>81</v>
      </c>
      <c r="B25" s="19" t="s">
        <v>528</v>
      </c>
      <c r="C25" s="212">
        <v>527</v>
      </c>
      <c r="D25" s="75" t="s">
        <v>158</v>
      </c>
      <c r="E25" s="15">
        <f>C20+C23+C24</f>
        <v>1950</v>
      </c>
      <c r="F25" s="211">
        <f>E25*0.27</f>
        <v>526.5</v>
      </c>
    </row>
    <row r="26" spans="1:11" x14ac:dyDescent="0.2">
      <c r="A26" s="5"/>
      <c r="B26" s="5"/>
      <c r="C26" s="16">
        <v>0</v>
      </c>
      <c r="D26" s="75"/>
    </row>
    <row r="27" spans="1:11" x14ac:dyDescent="0.2">
      <c r="A27" s="5"/>
      <c r="B27" s="5"/>
      <c r="C27" s="14"/>
      <c r="D27" s="5"/>
    </row>
    <row r="28" spans="1:11" x14ac:dyDescent="0.2">
      <c r="A28" s="6" t="s">
        <v>64</v>
      </c>
      <c r="B28" s="6" t="s">
        <v>63</v>
      </c>
      <c r="C28" s="16">
        <f>SUM(C18:C27)</f>
        <v>2477</v>
      </c>
    </row>
    <row r="29" spans="1:11" x14ac:dyDescent="0.2">
      <c r="A29" s="5" t="s">
        <v>20</v>
      </c>
      <c r="B29" s="5"/>
      <c r="C29" s="16">
        <f>C8+C12+C16+C28+C9</f>
        <v>21487</v>
      </c>
    </row>
  </sheetData>
  <mergeCells count="1">
    <mergeCell ref="A18:A2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7"/>
  </sheetPr>
  <dimension ref="A1:G32"/>
  <sheetViews>
    <sheetView workbookViewId="0">
      <selection activeCell="C10" sqref="C10"/>
    </sheetView>
  </sheetViews>
  <sheetFormatPr defaultRowHeight="12.75" x14ac:dyDescent="0.2"/>
  <cols>
    <col min="1" max="1" width="12.28515625" customWidth="1"/>
    <col min="2" max="2" width="50.140625" customWidth="1"/>
    <col min="3" max="3" width="9" customWidth="1"/>
    <col min="4" max="4" width="7.140625" customWidth="1"/>
    <col min="5" max="5" width="4.85546875" customWidth="1"/>
    <col min="6" max="6" width="10.85546875" customWidth="1"/>
  </cols>
  <sheetData>
    <row r="1" spans="1:7" x14ac:dyDescent="0.2">
      <c r="A1" s="5">
        <v>2026</v>
      </c>
      <c r="B1" s="107" t="s">
        <v>19</v>
      </c>
    </row>
    <row r="2" spans="1:7" x14ac:dyDescent="0.2">
      <c r="A2" s="7"/>
      <c r="B2" s="11" t="s">
        <v>32</v>
      </c>
    </row>
    <row r="3" spans="1:7" x14ac:dyDescent="0.2">
      <c r="B3" s="11"/>
    </row>
    <row r="4" spans="1:7" x14ac:dyDescent="0.2">
      <c r="A4" s="40" t="s">
        <v>194</v>
      </c>
      <c r="B4" s="78" t="s">
        <v>252</v>
      </c>
    </row>
    <row r="5" spans="1:7" x14ac:dyDescent="0.2">
      <c r="A5" s="32" t="s">
        <v>340</v>
      </c>
      <c r="B5" s="78" t="s">
        <v>359</v>
      </c>
    </row>
    <row r="6" spans="1:7" x14ac:dyDescent="0.2">
      <c r="A6" s="32" t="s">
        <v>53</v>
      </c>
      <c r="B6" s="38"/>
      <c r="C6" s="38" t="s">
        <v>21</v>
      </c>
      <c r="D6" s="32" t="s">
        <v>80</v>
      </c>
    </row>
    <row r="7" spans="1:7" x14ac:dyDescent="0.2">
      <c r="A7" s="19" t="s">
        <v>79</v>
      </c>
      <c r="B7" s="19"/>
      <c r="C7" s="14"/>
      <c r="D7" s="74" t="s">
        <v>173</v>
      </c>
      <c r="E7" s="47"/>
      <c r="F7" s="47"/>
      <c r="G7" s="15"/>
    </row>
    <row r="8" spans="1:7" ht="26.25" customHeight="1" x14ac:dyDescent="0.2">
      <c r="A8" s="5" t="s">
        <v>82</v>
      </c>
      <c r="B8" s="202" t="s">
        <v>600</v>
      </c>
      <c r="C8" s="17">
        <v>500</v>
      </c>
      <c r="D8" s="210" t="s">
        <v>146</v>
      </c>
      <c r="E8" s="47"/>
      <c r="F8" s="47"/>
      <c r="G8" s="15"/>
    </row>
    <row r="9" spans="1:7" x14ac:dyDescent="0.2">
      <c r="A9" s="5" t="s">
        <v>58</v>
      </c>
      <c r="B9" s="24" t="s">
        <v>40</v>
      </c>
      <c r="C9" s="14">
        <v>135</v>
      </c>
      <c r="D9" s="74" t="s">
        <v>147</v>
      </c>
      <c r="E9" s="47"/>
      <c r="F9" s="57">
        <f>C7+C8</f>
        <v>500</v>
      </c>
      <c r="G9" s="15"/>
    </row>
    <row r="10" spans="1:7" x14ac:dyDescent="0.2">
      <c r="A10" s="6" t="s">
        <v>54</v>
      </c>
      <c r="B10" s="6" t="s">
        <v>60</v>
      </c>
      <c r="C10" s="16">
        <f>SUM(C7:C9)</f>
        <v>635</v>
      </c>
      <c r="D10" s="72"/>
      <c r="E10" s="47"/>
      <c r="F10" s="47"/>
      <c r="G10" s="20"/>
    </row>
    <row r="11" spans="1:7" x14ac:dyDescent="0.2">
      <c r="A11" s="19" t="s">
        <v>174</v>
      </c>
      <c r="B11" s="19" t="s">
        <v>61</v>
      </c>
      <c r="C11" s="14"/>
      <c r="D11" s="210" t="s">
        <v>175</v>
      </c>
      <c r="E11" s="47"/>
      <c r="F11" s="47"/>
    </row>
    <row r="12" spans="1:7" x14ac:dyDescent="0.2">
      <c r="A12" s="19" t="s">
        <v>57</v>
      </c>
      <c r="B12" s="5" t="s">
        <v>40</v>
      </c>
      <c r="C12" s="17">
        <f>C11*0.27</f>
        <v>0</v>
      </c>
      <c r="D12" s="210" t="s">
        <v>176</v>
      </c>
      <c r="E12" s="47"/>
      <c r="F12" s="47"/>
    </row>
    <row r="13" spans="1:7" x14ac:dyDescent="0.2">
      <c r="A13" s="6" t="s">
        <v>56</v>
      </c>
      <c r="B13" s="6" t="s">
        <v>59</v>
      </c>
      <c r="C13" s="16">
        <f>C11+C12</f>
        <v>0</v>
      </c>
      <c r="D13" s="72"/>
      <c r="E13" s="47"/>
      <c r="F13" s="47"/>
    </row>
    <row r="14" spans="1:7" x14ac:dyDescent="0.2">
      <c r="A14" s="5"/>
      <c r="B14" s="5"/>
      <c r="C14" s="14"/>
      <c r="D14" s="72"/>
      <c r="E14" s="47"/>
      <c r="F14" s="47"/>
    </row>
    <row r="15" spans="1:7" x14ac:dyDescent="0.2">
      <c r="A15" s="265" t="s">
        <v>45</v>
      </c>
      <c r="B15" s="24" t="s">
        <v>98</v>
      </c>
      <c r="C15" s="14">
        <v>30</v>
      </c>
      <c r="D15" s="72"/>
      <c r="E15" s="47"/>
      <c r="F15" s="47"/>
    </row>
    <row r="16" spans="1:7" x14ac:dyDescent="0.2">
      <c r="A16" s="267"/>
      <c r="B16" s="5" t="s">
        <v>0</v>
      </c>
      <c r="C16" s="14"/>
      <c r="D16" s="72"/>
      <c r="E16" s="47"/>
      <c r="F16" s="47"/>
    </row>
    <row r="17" spans="1:7" x14ac:dyDescent="0.2">
      <c r="A17" s="267"/>
      <c r="B17" s="19" t="s">
        <v>422</v>
      </c>
      <c r="C17" s="115">
        <v>1000</v>
      </c>
      <c r="D17" s="72"/>
      <c r="E17" s="47"/>
      <c r="F17" s="47"/>
    </row>
    <row r="18" spans="1:7" x14ac:dyDescent="0.2">
      <c r="A18" s="267"/>
      <c r="B18" s="19" t="s">
        <v>459</v>
      </c>
      <c r="C18" s="115">
        <v>800</v>
      </c>
      <c r="D18" s="72"/>
      <c r="E18" s="47"/>
      <c r="F18" s="47"/>
    </row>
    <row r="19" spans="1:7" x14ac:dyDescent="0.2">
      <c r="A19" s="267"/>
      <c r="B19" s="24" t="s">
        <v>177</v>
      </c>
      <c r="C19" s="111">
        <v>40</v>
      </c>
      <c r="D19" s="72"/>
      <c r="E19" s="47"/>
      <c r="F19" s="47"/>
    </row>
    <row r="20" spans="1:7" x14ac:dyDescent="0.2">
      <c r="A20" s="267"/>
      <c r="B20" s="43" t="s">
        <v>312</v>
      </c>
      <c r="C20" s="115">
        <v>500</v>
      </c>
      <c r="D20" s="72"/>
      <c r="E20" s="47"/>
      <c r="F20" s="47"/>
    </row>
    <row r="21" spans="1:7" x14ac:dyDescent="0.2">
      <c r="A21" s="260"/>
      <c r="B21" s="24" t="s">
        <v>142</v>
      </c>
      <c r="C21" s="111">
        <v>200</v>
      </c>
      <c r="D21" s="72"/>
      <c r="E21" s="57">
        <f>SUM(C15:C21)</f>
        <v>2570</v>
      </c>
      <c r="F21" s="47"/>
    </row>
    <row r="22" spans="1:7" x14ac:dyDescent="0.2">
      <c r="A22" s="80" t="s">
        <v>45</v>
      </c>
      <c r="B22" s="6" t="s">
        <v>162</v>
      </c>
      <c r="C22" s="103">
        <f>SUM(C15:C21)</f>
        <v>2570</v>
      </c>
      <c r="D22" s="75" t="s">
        <v>149</v>
      </c>
      <c r="E22" s="57"/>
      <c r="F22" s="47"/>
    </row>
    <row r="23" spans="1:7" x14ac:dyDescent="0.2">
      <c r="A23" s="5"/>
      <c r="B23" s="13"/>
      <c r="C23" s="115"/>
      <c r="D23" s="72"/>
      <c r="E23" s="47"/>
      <c r="F23" s="47"/>
    </row>
    <row r="24" spans="1:7" x14ac:dyDescent="0.2">
      <c r="A24" s="5"/>
      <c r="B24" s="24"/>
      <c r="C24" s="115"/>
      <c r="D24" s="72"/>
      <c r="E24" s="47"/>
      <c r="F24" s="47"/>
    </row>
    <row r="25" spans="1:7" x14ac:dyDescent="0.2">
      <c r="A25" s="24" t="s">
        <v>86</v>
      </c>
      <c r="B25" s="24" t="s">
        <v>303</v>
      </c>
      <c r="C25" s="103">
        <v>50</v>
      </c>
      <c r="D25" s="75" t="s">
        <v>191</v>
      </c>
      <c r="E25" s="57">
        <f>SUM(C23:C25)</f>
        <v>50</v>
      </c>
      <c r="F25" s="47"/>
    </row>
    <row r="26" spans="1:7" ht="54.75" customHeight="1" x14ac:dyDescent="0.2">
      <c r="A26" s="6" t="s">
        <v>49</v>
      </c>
      <c r="B26" s="68" t="s">
        <v>583</v>
      </c>
      <c r="C26" s="103">
        <v>3000</v>
      </c>
      <c r="D26" s="75" t="s">
        <v>154</v>
      </c>
      <c r="E26" s="47"/>
      <c r="F26" s="47"/>
    </row>
    <row r="27" spans="1:7" ht="27.75" customHeight="1" x14ac:dyDescent="0.2">
      <c r="A27" s="59" t="s">
        <v>50</v>
      </c>
      <c r="B27" s="68" t="s">
        <v>506</v>
      </c>
      <c r="C27" s="103">
        <v>1300</v>
      </c>
      <c r="D27" s="75" t="s">
        <v>156</v>
      </c>
      <c r="E27" s="57"/>
      <c r="F27" s="47"/>
    </row>
    <row r="28" spans="1:7" x14ac:dyDescent="0.2">
      <c r="A28" s="6" t="s">
        <v>51</v>
      </c>
      <c r="B28" s="5" t="s">
        <v>14</v>
      </c>
      <c r="C28" s="16">
        <v>20</v>
      </c>
      <c r="D28" s="75" t="s">
        <v>157</v>
      </c>
      <c r="E28" s="47"/>
      <c r="F28" s="47"/>
    </row>
    <row r="29" spans="1:7" x14ac:dyDescent="0.2">
      <c r="A29" s="6" t="s">
        <v>81</v>
      </c>
      <c r="B29" s="5" t="s">
        <v>34</v>
      </c>
      <c r="C29" s="120">
        <v>2003</v>
      </c>
      <c r="D29" s="75" t="s">
        <v>158</v>
      </c>
      <c r="E29" s="47"/>
      <c r="F29" s="57">
        <f>C22+C25+C26+C27+C30</f>
        <v>7420</v>
      </c>
      <c r="G29" s="133">
        <f>F29*0.27</f>
        <v>2003.4</v>
      </c>
    </row>
    <row r="30" spans="1:7" x14ac:dyDescent="0.2">
      <c r="A30" s="6" t="s">
        <v>84</v>
      </c>
      <c r="B30" s="5" t="s">
        <v>15</v>
      </c>
      <c r="C30" s="16">
        <v>500</v>
      </c>
      <c r="D30" s="75" t="s">
        <v>159</v>
      </c>
      <c r="E30" s="47"/>
      <c r="F30" s="47"/>
    </row>
    <row r="31" spans="1:7" ht="15" customHeight="1" x14ac:dyDescent="0.2">
      <c r="A31" s="6" t="s">
        <v>64</v>
      </c>
      <c r="B31" s="6" t="s">
        <v>63</v>
      </c>
      <c r="C31" s="16">
        <f>SUM(C22:C30)</f>
        <v>9443</v>
      </c>
      <c r="E31" s="47"/>
      <c r="F31" s="47"/>
    </row>
    <row r="32" spans="1:7" ht="15" customHeight="1" x14ac:dyDescent="0.2">
      <c r="A32" s="5" t="s">
        <v>20</v>
      </c>
      <c r="B32" s="5"/>
      <c r="C32" s="16">
        <f>C10+C13+C31</f>
        <v>10078</v>
      </c>
    </row>
  </sheetData>
  <mergeCells count="1">
    <mergeCell ref="A15:A2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</sheetPr>
  <dimension ref="A1:G32"/>
  <sheetViews>
    <sheetView topLeftCell="A13" workbookViewId="0">
      <selection activeCell="C29" sqref="C29"/>
    </sheetView>
  </sheetViews>
  <sheetFormatPr defaultRowHeight="12.75" x14ac:dyDescent="0.2"/>
  <cols>
    <col min="1" max="1" width="9.28515625" customWidth="1"/>
    <col min="2" max="2" width="50.140625" customWidth="1"/>
    <col min="3" max="3" width="6.7109375" customWidth="1"/>
    <col min="4" max="4" width="7.140625" customWidth="1"/>
    <col min="5" max="5" width="4.85546875" customWidth="1"/>
    <col min="6" max="6" width="6.7109375" customWidth="1"/>
  </cols>
  <sheetData>
    <row r="1" spans="1:7" x14ac:dyDescent="0.2">
      <c r="A1" s="201">
        <v>2026</v>
      </c>
      <c r="B1" s="236" t="s">
        <v>19</v>
      </c>
    </row>
    <row r="2" spans="1:7" x14ac:dyDescent="0.2">
      <c r="A2" s="7"/>
      <c r="B2" s="11" t="s">
        <v>178</v>
      </c>
    </row>
    <row r="3" spans="1:7" x14ac:dyDescent="0.2">
      <c r="A3" s="40" t="s">
        <v>194</v>
      </c>
      <c r="B3" s="78" t="s">
        <v>179</v>
      </c>
    </row>
    <row r="4" spans="1:7" x14ac:dyDescent="0.2">
      <c r="A4" s="32" t="s">
        <v>340</v>
      </c>
      <c r="B4" s="78" t="s">
        <v>359</v>
      </c>
      <c r="C4" s="15"/>
    </row>
    <row r="5" spans="1:7" x14ac:dyDescent="0.2">
      <c r="A5" s="32" t="s">
        <v>53</v>
      </c>
      <c r="B5" s="38"/>
      <c r="C5" s="38" t="s">
        <v>21</v>
      </c>
      <c r="D5" s="32" t="s">
        <v>80</v>
      </c>
    </row>
    <row r="6" spans="1:7" x14ac:dyDescent="0.2">
      <c r="A6" s="24" t="s">
        <v>90</v>
      </c>
      <c r="B6" s="202" t="s">
        <v>502</v>
      </c>
      <c r="C6" s="14"/>
      <c r="D6" s="74" t="s">
        <v>180</v>
      </c>
      <c r="E6" s="47"/>
      <c r="F6" s="47"/>
      <c r="G6" s="15"/>
    </row>
    <row r="7" spans="1:7" ht="26.25" customHeight="1" x14ac:dyDescent="0.2">
      <c r="A7" s="24" t="s">
        <v>82</v>
      </c>
      <c r="B7" s="202" t="s">
        <v>501</v>
      </c>
      <c r="C7" s="14">
        <v>200</v>
      </c>
      <c r="D7" s="72"/>
      <c r="E7" s="47"/>
      <c r="F7" s="47"/>
      <c r="G7" s="15"/>
    </row>
    <row r="8" spans="1:7" x14ac:dyDescent="0.2">
      <c r="A8" s="5" t="s">
        <v>58</v>
      </c>
      <c r="B8" s="24" t="s">
        <v>40</v>
      </c>
      <c r="C8" s="121">
        <v>54</v>
      </c>
      <c r="D8" s="74" t="s">
        <v>147</v>
      </c>
      <c r="E8" s="47"/>
      <c r="F8" s="57">
        <f>C6+C7</f>
        <v>200</v>
      </c>
      <c r="G8" s="134">
        <f>F8*0.27</f>
        <v>54</v>
      </c>
    </row>
    <row r="9" spans="1:7" x14ac:dyDescent="0.2">
      <c r="A9" s="6" t="s">
        <v>54</v>
      </c>
      <c r="B9" s="6" t="s">
        <v>60</v>
      </c>
      <c r="C9" s="16">
        <f>SUM(C6:C8)</f>
        <v>254</v>
      </c>
      <c r="D9" s="72"/>
      <c r="E9" s="47"/>
      <c r="F9" s="47"/>
      <c r="G9" s="20"/>
    </row>
    <row r="10" spans="1:7" x14ac:dyDescent="0.2">
      <c r="A10" s="24" t="s">
        <v>174</v>
      </c>
      <c r="B10" s="19"/>
      <c r="C10" s="17"/>
      <c r="D10" s="74" t="s">
        <v>175</v>
      </c>
      <c r="E10" s="47"/>
      <c r="F10" s="47"/>
    </row>
    <row r="11" spans="1:7" x14ac:dyDescent="0.2">
      <c r="A11" s="24" t="s">
        <v>57</v>
      </c>
      <c r="B11" s="5" t="s">
        <v>40</v>
      </c>
      <c r="C11" s="17">
        <f>C10*0.27</f>
        <v>0</v>
      </c>
      <c r="D11" s="74" t="s">
        <v>176</v>
      </c>
      <c r="E11" s="47"/>
      <c r="F11" s="47"/>
    </row>
    <row r="12" spans="1:7" x14ac:dyDescent="0.2">
      <c r="A12" s="6" t="s">
        <v>56</v>
      </c>
      <c r="B12" s="6" t="s">
        <v>59</v>
      </c>
      <c r="C12" s="16">
        <f>C10+C11</f>
        <v>0</v>
      </c>
      <c r="D12" s="72"/>
      <c r="E12" s="47"/>
      <c r="F12" s="47"/>
    </row>
    <row r="13" spans="1:7" x14ac:dyDescent="0.2">
      <c r="A13" s="5"/>
      <c r="B13" s="5"/>
      <c r="C13" s="14"/>
      <c r="D13" s="72"/>
      <c r="E13" s="47"/>
      <c r="F13" s="47"/>
    </row>
    <row r="14" spans="1:7" x14ac:dyDescent="0.2">
      <c r="A14" s="272" t="s">
        <v>45</v>
      </c>
      <c r="B14" s="5" t="s">
        <v>0</v>
      </c>
      <c r="C14" s="14">
        <v>50</v>
      </c>
      <c r="D14" s="72"/>
      <c r="E14" s="47"/>
      <c r="F14" s="47"/>
    </row>
    <row r="15" spans="1:7" x14ac:dyDescent="0.2">
      <c r="A15" s="267"/>
      <c r="B15" s="19" t="s">
        <v>461</v>
      </c>
      <c r="C15" s="14">
        <v>150</v>
      </c>
      <c r="D15" s="72"/>
      <c r="E15" s="47"/>
      <c r="F15" s="47"/>
    </row>
    <row r="16" spans="1:7" x14ac:dyDescent="0.2">
      <c r="A16" s="267"/>
      <c r="B16" s="24" t="s">
        <v>181</v>
      </c>
      <c r="C16" s="17">
        <v>0</v>
      </c>
      <c r="D16" s="72"/>
      <c r="E16" s="47"/>
      <c r="F16" s="47"/>
    </row>
    <row r="17" spans="1:7" x14ac:dyDescent="0.2">
      <c r="A17" s="267"/>
      <c r="B17" s="43" t="s">
        <v>182</v>
      </c>
      <c r="C17" s="17">
        <v>50</v>
      </c>
      <c r="D17" s="72"/>
      <c r="E17" s="47"/>
      <c r="F17" s="47"/>
    </row>
    <row r="18" spans="1:7" x14ac:dyDescent="0.2">
      <c r="A18" s="260"/>
      <c r="B18" s="24" t="s">
        <v>142</v>
      </c>
      <c r="C18" s="17">
        <v>80</v>
      </c>
      <c r="D18" s="72"/>
      <c r="E18" s="57">
        <f>SUM(C14:C18)</f>
        <v>330</v>
      </c>
      <c r="F18" s="47"/>
    </row>
    <row r="19" spans="1:7" x14ac:dyDescent="0.2">
      <c r="A19" s="59" t="s">
        <v>183</v>
      </c>
      <c r="B19" s="6" t="s">
        <v>162</v>
      </c>
      <c r="C19" s="16">
        <f>SUM(C14:C18)</f>
        <v>330</v>
      </c>
      <c r="D19" s="75" t="s">
        <v>149</v>
      </c>
      <c r="E19" s="57"/>
      <c r="F19" s="47"/>
    </row>
    <row r="20" spans="1:7" x14ac:dyDescent="0.2">
      <c r="A20" s="6" t="s">
        <v>48</v>
      </c>
      <c r="B20" s="24" t="s">
        <v>253</v>
      </c>
      <c r="C20" s="103">
        <v>120</v>
      </c>
      <c r="D20" s="75" t="s">
        <v>184</v>
      </c>
      <c r="E20" s="57"/>
      <c r="F20" s="47"/>
    </row>
    <row r="21" spans="1:7" x14ac:dyDescent="0.2">
      <c r="A21" s="6" t="s">
        <v>46</v>
      </c>
      <c r="B21" s="5" t="s">
        <v>22</v>
      </c>
      <c r="C21" s="103">
        <v>0</v>
      </c>
      <c r="D21" s="75" t="s">
        <v>153</v>
      </c>
      <c r="E21" s="47"/>
      <c r="F21" s="47"/>
    </row>
    <row r="22" spans="1:7" x14ac:dyDescent="0.2">
      <c r="A22" s="206" t="s">
        <v>409</v>
      </c>
      <c r="B22" s="13" t="s">
        <v>93</v>
      </c>
      <c r="C22" s="111">
        <v>100</v>
      </c>
      <c r="D22" s="72"/>
      <c r="E22" s="47"/>
      <c r="F22" s="47"/>
    </row>
    <row r="23" spans="1:7" x14ac:dyDescent="0.2">
      <c r="A23" s="206" t="s">
        <v>410</v>
      </c>
      <c r="B23" s="24" t="s">
        <v>29</v>
      </c>
      <c r="C23" s="111">
        <v>700</v>
      </c>
      <c r="D23" s="72"/>
      <c r="E23" s="47"/>
      <c r="F23" s="47"/>
    </row>
    <row r="24" spans="1:7" x14ac:dyDescent="0.2">
      <c r="A24" s="206" t="s">
        <v>411</v>
      </c>
      <c r="B24" s="5" t="s">
        <v>9</v>
      </c>
      <c r="C24" s="115">
        <v>250</v>
      </c>
      <c r="D24" s="72"/>
      <c r="E24" s="57">
        <f>SUM(C22:C24)</f>
        <v>1050</v>
      </c>
      <c r="F24" s="47"/>
    </row>
    <row r="25" spans="1:7" x14ac:dyDescent="0.2">
      <c r="A25" s="59" t="s">
        <v>47</v>
      </c>
      <c r="B25" s="6" t="s">
        <v>185</v>
      </c>
      <c r="C25" s="103">
        <f>SUM(C22:C24)</f>
        <v>1050</v>
      </c>
      <c r="D25" s="75" t="s">
        <v>152</v>
      </c>
      <c r="E25" s="57"/>
      <c r="F25" s="47"/>
    </row>
    <row r="26" spans="1:7" ht="54.75" customHeight="1" x14ac:dyDescent="0.2">
      <c r="A26" s="6" t="s">
        <v>49</v>
      </c>
      <c r="B26" s="68" t="s">
        <v>563</v>
      </c>
      <c r="C26" s="16">
        <v>100</v>
      </c>
      <c r="D26" s="75" t="s">
        <v>154</v>
      </c>
      <c r="E26" s="47"/>
      <c r="F26" s="47"/>
    </row>
    <row r="27" spans="1:7" ht="27" customHeight="1" x14ac:dyDescent="0.2">
      <c r="A27" s="59" t="s">
        <v>50</v>
      </c>
      <c r="B27" s="68" t="s">
        <v>609</v>
      </c>
      <c r="C27" s="16">
        <v>300</v>
      </c>
      <c r="D27" s="75" t="s">
        <v>156</v>
      </c>
      <c r="E27" s="57">
        <f>SUM(C27:C27)</f>
        <v>300</v>
      </c>
      <c r="F27" s="47"/>
    </row>
    <row r="28" spans="1:7" x14ac:dyDescent="0.2">
      <c r="A28" s="6" t="s">
        <v>51</v>
      </c>
      <c r="B28" s="5" t="s">
        <v>14</v>
      </c>
      <c r="C28" s="16">
        <v>30</v>
      </c>
      <c r="D28" s="75" t="s">
        <v>157</v>
      </c>
      <c r="E28" s="47"/>
      <c r="F28" s="47"/>
    </row>
    <row r="29" spans="1:7" x14ac:dyDescent="0.2">
      <c r="A29" s="6" t="s">
        <v>81</v>
      </c>
      <c r="B29" s="5" t="s">
        <v>34</v>
      </c>
      <c r="C29" s="120">
        <v>540</v>
      </c>
      <c r="D29" s="75" t="s">
        <v>158</v>
      </c>
      <c r="E29" s="47"/>
      <c r="F29" s="57">
        <f>C19+C20+C21+C25+C26+C27+C30</f>
        <v>2000</v>
      </c>
      <c r="G29" s="133">
        <f>F29*0.27</f>
        <v>540</v>
      </c>
    </row>
    <row r="30" spans="1:7" x14ac:dyDescent="0.2">
      <c r="A30" s="6" t="s">
        <v>84</v>
      </c>
      <c r="B30" s="5" t="s">
        <v>15</v>
      </c>
      <c r="C30" s="16">
        <v>100</v>
      </c>
      <c r="D30" s="75" t="s">
        <v>159</v>
      </c>
      <c r="E30" s="47"/>
      <c r="F30" s="47"/>
    </row>
    <row r="31" spans="1:7" ht="15" customHeight="1" x14ac:dyDescent="0.2">
      <c r="A31" s="6" t="s">
        <v>64</v>
      </c>
      <c r="B31" s="6" t="s">
        <v>63</v>
      </c>
      <c r="C31" s="16">
        <f>C19+C20+C21+C25+C26+C27+C28+C29+C30</f>
        <v>2570</v>
      </c>
      <c r="E31" s="47"/>
      <c r="F31" s="47"/>
    </row>
    <row r="32" spans="1:7" ht="15" customHeight="1" x14ac:dyDescent="0.2">
      <c r="A32" s="5" t="s">
        <v>20</v>
      </c>
      <c r="B32" s="5"/>
      <c r="C32" s="16">
        <f>C9+C12+C31</f>
        <v>2824</v>
      </c>
    </row>
  </sheetData>
  <mergeCells count="1">
    <mergeCell ref="A14:A18"/>
  </mergeCells>
  <pageMargins left="0.75" right="0.75" top="1" bottom="1" header="0.5" footer="0.5"/>
  <pageSetup paperSize="9" orientation="portrait" r:id="rId1"/>
  <headerFooter alignWithMargins="0"/>
  <ignoredErrors>
    <ignoredError sqref="D2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9"/>
  </sheetPr>
  <dimension ref="A1:G32"/>
  <sheetViews>
    <sheetView topLeftCell="A7" workbookViewId="0">
      <selection activeCell="C25" sqref="C25"/>
    </sheetView>
  </sheetViews>
  <sheetFormatPr defaultRowHeight="12.75" x14ac:dyDescent="0.2"/>
  <cols>
    <col min="1" max="1" width="11" customWidth="1"/>
    <col min="2" max="2" width="48" customWidth="1"/>
    <col min="3" max="3" width="6.7109375" customWidth="1"/>
    <col min="4" max="4" width="6.85546875" customWidth="1"/>
    <col min="5" max="5" width="4.7109375" customWidth="1"/>
    <col min="6" max="6" width="5.42578125" customWidth="1"/>
  </cols>
  <sheetData>
    <row r="1" spans="1:6" x14ac:dyDescent="0.2">
      <c r="A1" s="201">
        <v>2026</v>
      </c>
      <c r="B1" s="11" t="s">
        <v>19</v>
      </c>
    </row>
    <row r="2" spans="1:6" x14ac:dyDescent="0.2">
      <c r="A2" s="7"/>
      <c r="B2" s="11" t="s">
        <v>304</v>
      </c>
    </row>
    <row r="3" spans="1:6" x14ac:dyDescent="0.2">
      <c r="A3" s="40" t="s">
        <v>194</v>
      </c>
      <c r="B3" s="78" t="s">
        <v>264</v>
      </c>
    </row>
    <row r="4" spans="1:6" x14ac:dyDescent="0.2">
      <c r="A4" s="32" t="s">
        <v>340</v>
      </c>
      <c r="B4" s="11">
        <v>1139</v>
      </c>
    </row>
    <row r="5" spans="1:6" x14ac:dyDescent="0.2">
      <c r="A5" s="32"/>
      <c r="B5" s="70"/>
      <c r="C5" s="15"/>
    </row>
    <row r="6" spans="1:6" x14ac:dyDescent="0.2">
      <c r="A6" s="32" t="s">
        <v>53</v>
      </c>
      <c r="B6" s="32"/>
      <c r="C6" s="38" t="s">
        <v>21</v>
      </c>
      <c r="D6" s="32" t="s">
        <v>80</v>
      </c>
      <c r="E6" s="47"/>
      <c r="F6" s="47"/>
    </row>
    <row r="7" spans="1:6" x14ac:dyDescent="0.2">
      <c r="A7" s="32"/>
      <c r="B7" s="43" t="s">
        <v>130</v>
      </c>
      <c r="C7" s="17"/>
      <c r="D7" s="82"/>
      <c r="E7" s="47"/>
      <c r="F7" s="47"/>
    </row>
    <row r="8" spans="1:6" x14ac:dyDescent="0.2">
      <c r="A8" s="32"/>
      <c r="B8" s="43"/>
      <c r="C8" s="17"/>
      <c r="D8" s="82"/>
      <c r="E8" s="47"/>
      <c r="F8" s="47"/>
    </row>
    <row r="9" spans="1:6" x14ac:dyDescent="0.2">
      <c r="A9" s="24" t="s">
        <v>82</v>
      </c>
      <c r="B9" s="43" t="s">
        <v>109</v>
      </c>
      <c r="C9" s="17"/>
      <c r="D9" s="72"/>
      <c r="E9" s="47"/>
      <c r="F9" s="47"/>
    </row>
    <row r="10" spans="1:6" x14ac:dyDescent="0.2">
      <c r="B10" s="18" t="s">
        <v>27</v>
      </c>
      <c r="C10" s="17"/>
      <c r="D10" s="72"/>
      <c r="E10" s="47"/>
      <c r="F10" s="57"/>
    </row>
    <row r="11" spans="1:6" x14ac:dyDescent="0.2">
      <c r="A11" s="6" t="s">
        <v>54</v>
      </c>
      <c r="B11" s="6" t="s">
        <v>69</v>
      </c>
      <c r="C11" s="16">
        <f>SUM(C7:C10)</f>
        <v>0</v>
      </c>
      <c r="D11" s="72"/>
      <c r="E11" s="47"/>
      <c r="F11" s="47"/>
    </row>
    <row r="12" spans="1:6" x14ac:dyDescent="0.2">
      <c r="A12" s="98" t="s">
        <v>174</v>
      </c>
      <c r="B12" s="24" t="s">
        <v>315</v>
      </c>
      <c r="C12" s="14">
        <v>0</v>
      </c>
      <c r="D12" s="74" t="s">
        <v>175</v>
      </c>
      <c r="E12" s="47"/>
      <c r="F12" s="47"/>
    </row>
    <row r="13" spans="1:6" x14ac:dyDescent="0.2">
      <c r="A13" s="98" t="s">
        <v>57</v>
      </c>
      <c r="B13" s="24" t="s">
        <v>316</v>
      </c>
      <c r="C13" s="14">
        <v>0</v>
      </c>
      <c r="D13" s="74" t="s">
        <v>176</v>
      </c>
      <c r="E13" s="47"/>
      <c r="F13" s="47"/>
    </row>
    <row r="14" spans="1:6" x14ac:dyDescent="0.2">
      <c r="A14" s="80" t="s">
        <v>56</v>
      </c>
      <c r="B14" s="6" t="s">
        <v>266</v>
      </c>
      <c r="C14" s="16">
        <f>SUM(C12:C13)</f>
        <v>0</v>
      </c>
      <c r="D14" s="75"/>
      <c r="E14" s="47"/>
      <c r="F14" s="47"/>
    </row>
    <row r="15" spans="1:6" ht="27.75" customHeight="1" x14ac:dyDescent="0.2">
      <c r="A15" s="102"/>
      <c r="B15" s="43" t="s">
        <v>358</v>
      </c>
      <c r="C15" s="14">
        <v>100</v>
      </c>
      <c r="D15" s="72"/>
      <c r="E15" s="57"/>
      <c r="F15" s="47"/>
    </row>
    <row r="16" spans="1:6" x14ac:dyDescent="0.2">
      <c r="A16" s="6" t="s">
        <v>45</v>
      </c>
      <c r="B16" s="6" t="s">
        <v>162</v>
      </c>
      <c r="C16" s="16">
        <f>SUM(C15:C15)</f>
        <v>100</v>
      </c>
      <c r="D16" s="75" t="s">
        <v>149</v>
      </c>
      <c r="E16" s="47"/>
      <c r="F16" s="47"/>
    </row>
    <row r="17" spans="1:7" x14ac:dyDescent="0.2">
      <c r="A17" s="19" t="s">
        <v>409</v>
      </c>
      <c r="B17" s="55" t="s">
        <v>341</v>
      </c>
      <c r="C17" s="111">
        <v>50</v>
      </c>
      <c r="D17" s="75"/>
      <c r="E17" s="47"/>
      <c r="F17" s="47"/>
    </row>
    <row r="18" spans="1:7" x14ac:dyDescent="0.2">
      <c r="A18" s="19" t="s">
        <v>410</v>
      </c>
      <c r="B18" s="55" t="s">
        <v>342</v>
      </c>
      <c r="C18" s="111">
        <v>600</v>
      </c>
      <c r="D18" s="75"/>
      <c r="E18" s="47"/>
      <c r="F18" s="47"/>
    </row>
    <row r="19" spans="1:7" x14ac:dyDescent="0.2">
      <c r="A19" s="19" t="s">
        <v>411</v>
      </c>
      <c r="B19" s="55" t="s">
        <v>343</v>
      </c>
      <c r="C19" s="111">
        <v>100</v>
      </c>
      <c r="D19" s="75"/>
      <c r="E19" s="47"/>
      <c r="F19" s="47"/>
    </row>
    <row r="20" spans="1:7" x14ac:dyDescent="0.2">
      <c r="A20" s="6" t="s">
        <v>47</v>
      </c>
      <c r="B20" s="35" t="s">
        <v>222</v>
      </c>
      <c r="C20" s="16">
        <f>SUM(C17:C19)</f>
        <v>750</v>
      </c>
      <c r="D20" s="75"/>
      <c r="E20" s="47"/>
      <c r="F20" s="47"/>
    </row>
    <row r="21" spans="1:7" ht="24.75" customHeight="1" x14ac:dyDescent="0.2">
      <c r="A21" s="6" t="s">
        <v>49</v>
      </c>
      <c r="B21" s="213" t="s">
        <v>10</v>
      </c>
      <c r="C21" s="16">
        <v>0</v>
      </c>
      <c r="D21" s="75" t="s">
        <v>154</v>
      </c>
      <c r="E21" s="47"/>
      <c r="F21" s="47"/>
    </row>
    <row r="22" spans="1:7" ht="13.5" customHeight="1" x14ac:dyDescent="0.2">
      <c r="A22" s="265" t="s">
        <v>50</v>
      </c>
      <c r="B22" s="55" t="s">
        <v>325</v>
      </c>
      <c r="C22" s="14">
        <v>0</v>
      </c>
      <c r="D22" s="72"/>
      <c r="E22" s="47"/>
      <c r="F22" s="47"/>
    </row>
    <row r="23" spans="1:7" ht="24.75" customHeight="1" x14ac:dyDescent="0.2">
      <c r="A23" s="260"/>
      <c r="B23" s="213" t="s">
        <v>536</v>
      </c>
      <c r="C23" s="218">
        <v>75</v>
      </c>
      <c r="D23" s="72"/>
      <c r="E23" s="57">
        <f>SUM(C22:C23)</f>
        <v>75</v>
      </c>
      <c r="F23" s="47"/>
    </row>
    <row r="24" spans="1:7" ht="24.75" customHeight="1" x14ac:dyDescent="0.2">
      <c r="A24" s="59" t="s">
        <v>50</v>
      </c>
      <c r="B24" s="83" t="s">
        <v>186</v>
      </c>
      <c r="C24" s="16">
        <f>SUM(C22:C23)</f>
        <v>75</v>
      </c>
      <c r="D24" s="75" t="s">
        <v>156</v>
      </c>
      <c r="E24" s="57"/>
      <c r="F24" s="47"/>
    </row>
    <row r="25" spans="1:7" x14ac:dyDescent="0.2">
      <c r="A25" s="6" t="s">
        <v>81</v>
      </c>
      <c r="B25" s="5" t="s">
        <v>43</v>
      </c>
      <c r="C25" s="120">
        <v>358</v>
      </c>
      <c r="D25" s="75" t="s">
        <v>158</v>
      </c>
      <c r="E25" s="47"/>
      <c r="F25" s="57">
        <f>C16+C20+C21+C24+C26</f>
        <v>1325</v>
      </c>
      <c r="G25" s="133">
        <f>F25*0.27</f>
        <v>357.75</v>
      </c>
    </row>
    <row r="26" spans="1:7" ht="25.5" x14ac:dyDescent="0.2">
      <c r="A26" s="6" t="s">
        <v>84</v>
      </c>
      <c r="B26" s="202" t="s">
        <v>462</v>
      </c>
      <c r="C26" s="16">
        <v>400</v>
      </c>
      <c r="D26" s="72"/>
      <c r="E26" s="47"/>
      <c r="F26" s="47"/>
    </row>
    <row r="27" spans="1:7" x14ac:dyDescent="0.2">
      <c r="A27" s="6" t="s">
        <v>64</v>
      </c>
      <c r="B27" s="6" t="s">
        <v>63</v>
      </c>
      <c r="C27" s="16">
        <f>C16+C20+C21+C24+C25+C26</f>
        <v>1683</v>
      </c>
      <c r="D27" s="72"/>
    </row>
    <row r="28" spans="1:7" x14ac:dyDescent="0.2">
      <c r="A28" s="5" t="s">
        <v>18</v>
      </c>
      <c r="B28" s="5"/>
      <c r="C28" s="16">
        <f>C11+C14+C27</f>
        <v>1683</v>
      </c>
      <c r="D28" s="72"/>
    </row>
    <row r="29" spans="1:7" x14ac:dyDescent="0.2">
      <c r="C29" s="45"/>
    </row>
    <row r="32" spans="1:7" x14ac:dyDescent="0.2">
      <c r="C32" s="15"/>
    </row>
  </sheetData>
  <mergeCells count="1">
    <mergeCell ref="A22:A2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G25"/>
  <sheetViews>
    <sheetView topLeftCell="A7" workbookViewId="0">
      <selection activeCell="C21" sqref="C21"/>
    </sheetView>
  </sheetViews>
  <sheetFormatPr defaultRowHeight="12.75" x14ac:dyDescent="0.2"/>
  <cols>
    <col min="1" max="1" width="9.28515625" customWidth="1"/>
    <col min="2" max="2" width="47.28515625" customWidth="1"/>
    <col min="3" max="3" width="6.85546875" customWidth="1"/>
    <col min="4" max="4" width="7.5703125" customWidth="1"/>
    <col min="5" max="5" width="5" customWidth="1"/>
    <col min="6" max="6" width="5.28515625" customWidth="1"/>
  </cols>
  <sheetData>
    <row r="1" spans="1:7" x14ac:dyDescent="0.2">
      <c r="A1" s="201">
        <v>2026</v>
      </c>
      <c r="B1" s="229" t="s">
        <v>19</v>
      </c>
    </row>
    <row r="2" spans="1:7" ht="31.5" customHeight="1" x14ac:dyDescent="0.2">
      <c r="A2" s="7"/>
      <c r="B2" s="131" t="s">
        <v>335</v>
      </c>
    </row>
    <row r="3" spans="1:7" x14ac:dyDescent="0.2">
      <c r="A3" s="40" t="s">
        <v>194</v>
      </c>
      <c r="B3" s="78" t="s">
        <v>339</v>
      </c>
    </row>
    <row r="4" spans="1:7" x14ac:dyDescent="0.2">
      <c r="A4" s="32" t="s">
        <v>328</v>
      </c>
      <c r="B4" s="11">
        <v>1103</v>
      </c>
    </row>
    <row r="5" spans="1:7" x14ac:dyDescent="0.2">
      <c r="A5" s="32"/>
      <c r="B5" s="11"/>
      <c r="C5" s="15"/>
    </row>
    <row r="6" spans="1:7" x14ac:dyDescent="0.2">
      <c r="A6" s="32" t="s">
        <v>53</v>
      </c>
      <c r="B6" s="32"/>
      <c r="C6" s="38" t="s">
        <v>21</v>
      </c>
      <c r="D6" s="32" t="s">
        <v>80</v>
      </c>
      <c r="E6" s="47"/>
      <c r="F6" s="47"/>
    </row>
    <row r="7" spans="1:7" ht="25.5" customHeight="1" x14ac:dyDescent="0.2">
      <c r="A7" s="9" t="s">
        <v>79</v>
      </c>
      <c r="B7" s="202" t="s">
        <v>584</v>
      </c>
      <c r="C7" s="17">
        <v>2500</v>
      </c>
      <c r="D7" s="82" t="s">
        <v>164</v>
      </c>
      <c r="E7" s="47"/>
      <c r="F7" s="47"/>
    </row>
    <row r="8" spans="1:7" ht="16.5" customHeight="1" x14ac:dyDescent="0.2">
      <c r="A8" s="24" t="s">
        <v>82</v>
      </c>
      <c r="B8" s="245" t="s">
        <v>537</v>
      </c>
      <c r="C8" s="17">
        <v>1071</v>
      </c>
      <c r="D8" s="210" t="s">
        <v>146</v>
      </c>
      <c r="E8" s="47"/>
      <c r="F8" s="47"/>
    </row>
    <row r="9" spans="1:7" x14ac:dyDescent="0.2">
      <c r="A9" s="226" t="s">
        <v>58</v>
      </c>
      <c r="B9" s="18" t="s">
        <v>27</v>
      </c>
      <c r="C9" s="139">
        <v>965</v>
      </c>
      <c r="D9" s="210" t="s">
        <v>147</v>
      </c>
      <c r="E9" s="47"/>
      <c r="F9" s="57">
        <f>C7+C8</f>
        <v>3571</v>
      </c>
      <c r="G9" s="133">
        <f>F9*0.27</f>
        <v>964.17000000000007</v>
      </c>
    </row>
    <row r="10" spans="1:7" x14ac:dyDescent="0.2">
      <c r="A10" s="6" t="s">
        <v>54</v>
      </c>
      <c r="B10" s="6" t="s">
        <v>69</v>
      </c>
      <c r="C10" s="16">
        <f>SUM(C7:C9)</f>
        <v>4536</v>
      </c>
      <c r="D10" s="72"/>
      <c r="E10" s="47"/>
      <c r="F10" s="47"/>
    </row>
    <row r="11" spans="1:7" x14ac:dyDescent="0.2">
      <c r="A11" s="6"/>
      <c r="B11" s="24"/>
      <c r="C11" s="17"/>
      <c r="D11" s="72"/>
      <c r="E11" s="47"/>
      <c r="F11" s="47"/>
    </row>
    <row r="12" spans="1:7" x14ac:dyDescent="0.2">
      <c r="A12" s="266" t="s">
        <v>45</v>
      </c>
      <c r="B12" s="24"/>
      <c r="C12" s="14"/>
      <c r="D12" s="72"/>
      <c r="E12" s="47"/>
      <c r="F12" s="47"/>
    </row>
    <row r="13" spans="1:7" ht="63.75" customHeight="1" x14ac:dyDescent="0.2">
      <c r="A13" s="260"/>
      <c r="B13" s="202" t="s">
        <v>486</v>
      </c>
      <c r="C13" s="14"/>
      <c r="D13" s="72"/>
      <c r="E13" s="57">
        <f>SUM(C12:C13)</f>
        <v>0</v>
      </c>
      <c r="F13" s="47"/>
    </row>
    <row r="14" spans="1:7" x14ac:dyDescent="0.2">
      <c r="A14" s="6" t="s">
        <v>45</v>
      </c>
      <c r="B14" s="6" t="s">
        <v>148</v>
      </c>
      <c r="C14" s="16">
        <f>SUM(C12:C13)</f>
        <v>0</v>
      </c>
      <c r="D14" s="75" t="s">
        <v>149</v>
      </c>
      <c r="E14" s="47"/>
      <c r="F14" s="47"/>
    </row>
    <row r="15" spans="1:7" x14ac:dyDescent="0.2">
      <c r="A15" s="6" t="s">
        <v>49</v>
      </c>
      <c r="B15" s="19" t="s">
        <v>10</v>
      </c>
      <c r="C15" s="103"/>
      <c r="D15" s="75" t="s">
        <v>154</v>
      </c>
      <c r="E15" s="47"/>
      <c r="F15" s="47"/>
    </row>
    <row r="16" spans="1:7" ht="27" customHeight="1" x14ac:dyDescent="0.2">
      <c r="A16" s="6" t="s">
        <v>52</v>
      </c>
      <c r="B16" s="213"/>
      <c r="C16" s="16"/>
      <c r="D16" s="75" t="s">
        <v>255</v>
      </c>
      <c r="E16" s="47"/>
      <c r="F16" s="47"/>
    </row>
    <row r="17" spans="1:7" x14ac:dyDescent="0.2">
      <c r="A17" s="265" t="s">
        <v>50</v>
      </c>
      <c r="B17" s="55" t="s">
        <v>188</v>
      </c>
      <c r="C17" s="14"/>
      <c r="D17" s="72"/>
      <c r="E17" s="47"/>
      <c r="F17" s="47"/>
    </row>
    <row r="18" spans="1:7" x14ac:dyDescent="0.2">
      <c r="A18" s="267"/>
      <c r="B18" s="19" t="s">
        <v>6</v>
      </c>
      <c r="C18" s="14"/>
      <c r="D18" s="72"/>
      <c r="E18" s="47"/>
      <c r="F18" s="47"/>
    </row>
    <row r="19" spans="1:7" ht="39" customHeight="1" x14ac:dyDescent="0.2">
      <c r="A19" s="260"/>
      <c r="B19" s="250" t="s">
        <v>592</v>
      </c>
      <c r="C19" s="218">
        <v>568</v>
      </c>
      <c r="D19" s="72"/>
      <c r="E19" s="57">
        <f>SUM(C17:C19)</f>
        <v>568</v>
      </c>
      <c r="F19" s="47"/>
    </row>
    <row r="20" spans="1:7" ht="14.25" customHeight="1" x14ac:dyDescent="0.2">
      <c r="A20" s="59" t="s">
        <v>50</v>
      </c>
      <c r="B20" s="83" t="s">
        <v>186</v>
      </c>
      <c r="C20" s="16">
        <f>SUM(C17:C19)</f>
        <v>568</v>
      </c>
      <c r="D20" s="75" t="s">
        <v>156</v>
      </c>
      <c r="E20" s="57"/>
      <c r="F20" s="47"/>
    </row>
    <row r="21" spans="1:7" x14ac:dyDescent="0.2">
      <c r="A21" s="6" t="s">
        <v>81</v>
      </c>
      <c r="B21" s="5" t="s">
        <v>43</v>
      </c>
      <c r="C21" s="120">
        <v>154</v>
      </c>
      <c r="D21" s="75" t="s">
        <v>158</v>
      </c>
      <c r="E21" s="47"/>
      <c r="F21" s="57">
        <f>C14+C15+C16+C20</f>
        <v>568</v>
      </c>
      <c r="G21" s="133">
        <f>F21*0.27</f>
        <v>153.36000000000001</v>
      </c>
    </row>
    <row r="22" spans="1:7" x14ac:dyDescent="0.2">
      <c r="A22" s="5"/>
      <c r="B22" s="5"/>
      <c r="C22" s="14"/>
      <c r="D22" s="72"/>
      <c r="E22" s="47"/>
      <c r="F22" s="47"/>
    </row>
    <row r="23" spans="1:7" x14ac:dyDescent="0.2">
      <c r="A23" s="6" t="s">
        <v>64</v>
      </c>
      <c r="B23" s="6" t="s">
        <v>63</v>
      </c>
      <c r="C23" s="16">
        <f>C14+C15+C16+C20+C21</f>
        <v>722</v>
      </c>
      <c r="D23" s="5"/>
    </row>
    <row r="24" spans="1:7" x14ac:dyDescent="0.2">
      <c r="A24" s="6"/>
      <c r="B24" s="6"/>
      <c r="C24" s="16"/>
      <c r="D24" s="5"/>
    </row>
    <row r="25" spans="1:7" x14ac:dyDescent="0.2">
      <c r="A25" s="5" t="s">
        <v>18</v>
      </c>
      <c r="B25" s="5"/>
      <c r="C25" s="16">
        <f>C10+C23+C24</f>
        <v>5258</v>
      </c>
      <c r="D25" s="5"/>
    </row>
  </sheetData>
  <mergeCells count="2">
    <mergeCell ref="A12:A13"/>
    <mergeCell ref="A17:A1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G26"/>
  <sheetViews>
    <sheetView topLeftCell="A7" workbookViewId="0">
      <selection activeCell="C9" sqref="C9"/>
    </sheetView>
  </sheetViews>
  <sheetFormatPr defaultRowHeight="12.75" x14ac:dyDescent="0.2"/>
  <cols>
    <col min="1" max="1" width="10.42578125" customWidth="1"/>
    <col min="2" max="2" width="47.5703125" customWidth="1"/>
    <col min="3" max="3" width="6.85546875" customWidth="1"/>
    <col min="4" max="4" width="6.7109375" customWidth="1"/>
    <col min="5" max="5" width="4.5703125" customWidth="1"/>
    <col min="6" max="6" width="4.85546875" customWidth="1"/>
  </cols>
  <sheetData>
    <row r="1" spans="1:7" x14ac:dyDescent="0.2">
      <c r="A1" s="201">
        <v>2026</v>
      </c>
      <c r="B1" s="229" t="s">
        <v>19</v>
      </c>
    </row>
    <row r="2" spans="1:7" x14ac:dyDescent="0.2">
      <c r="A2" s="7"/>
      <c r="B2" s="38" t="s">
        <v>269</v>
      </c>
    </row>
    <row r="3" spans="1:7" x14ac:dyDescent="0.2">
      <c r="A3" s="40" t="s">
        <v>194</v>
      </c>
      <c r="B3" s="78" t="s">
        <v>270</v>
      </c>
    </row>
    <row r="4" spans="1:7" x14ac:dyDescent="0.2">
      <c r="A4" s="32" t="s">
        <v>328</v>
      </c>
      <c r="B4" s="11">
        <v>11472</v>
      </c>
    </row>
    <row r="5" spans="1:7" x14ac:dyDescent="0.2">
      <c r="A5" s="32"/>
      <c r="B5" s="78"/>
      <c r="C5" s="15"/>
    </row>
    <row r="6" spans="1:7" x14ac:dyDescent="0.2">
      <c r="A6" s="32" t="s">
        <v>53</v>
      </c>
      <c r="B6" s="32"/>
      <c r="C6" s="38" t="s">
        <v>21</v>
      </c>
      <c r="D6" s="32" t="s">
        <v>80</v>
      </c>
      <c r="E6" s="47"/>
      <c r="F6" s="47"/>
    </row>
    <row r="7" spans="1:7" ht="39" customHeight="1" x14ac:dyDescent="0.2">
      <c r="A7" s="32"/>
      <c r="B7" s="43" t="s">
        <v>130</v>
      </c>
      <c r="C7" s="17"/>
      <c r="D7" s="82"/>
      <c r="E7" s="47"/>
      <c r="F7" s="47"/>
    </row>
    <row r="8" spans="1:7" ht="18.75" customHeight="1" x14ac:dyDescent="0.2">
      <c r="A8" s="24" t="s">
        <v>82</v>
      </c>
      <c r="B8" s="43" t="s">
        <v>109</v>
      </c>
      <c r="C8" s="17">
        <v>71</v>
      </c>
      <c r="D8" s="72"/>
      <c r="E8" s="47"/>
      <c r="F8" s="47"/>
    </row>
    <row r="9" spans="1:7" x14ac:dyDescent="0.2">
      <c r="A9" s="226" t="s">
        <v>58</v>
      </c>
      <c r="B9" s="18" t="s">
        <v>27</v>
      </c>
      <c r="C9" s="17">
        <v>20</v>
      </c>
      <c r="D9" s="72"/>
      <c r="E9" s="47"/>
      <c r="F9" s="57"/>
      <c r="G9">
        <f>C8*0.27</f>
        <v>19.170000000000002</v>
      </c>
    </row>
    <row r="10" spans="1:7" x14ac:dyDescent="0.2">
      <c r="A10" s="6" t="s">
        <v>54</v>
      </c>
      <c r="B10" s="6" t="s">
        <v>69</v>
      </c>
      <c r="C10" s="16">
        <f>SUM(C7:C9)</f>
        <v>91</v>
      </c>
      <c r="D10" s="72"/>
      <c r="E10" s="47"/>
      <c r="F10" s="47"/>
    </row>
    <row r="11" spans="1:7" x14ac:dyDescent="0.2">
      <c r="A11" s="6"/>
      <c r="B11" s="5"/>
      <c r="C11" s="16"/>
      <c r="D11" s="72"/>
      <c r="E11" s="47"/>
      <c r="F11" s="47"/>
    </row>
    <row r="12" spans="1:7" x14ac:dyDescent="0.2">
      <c r="A12" s="266" t="s">
        <v>45</v>
      </c>
      <c r="B12" s="24" t="s">
        <v>273</v>
      </c>
      <c r="C12" s="14">
        <v>300</v>
      </c>
      <c r="D12" s="72"/>
      <c r="E12" s="47"/>
      <c r="F12" s="47"/>
    </row>
    <row r="13" spans="1:7" x14ac:dyDescent="0.2">
      <c r="A13" s="267"/>
      <c r="B13" s="24" t="s">
        <v>271</v>
      </c>
      <c r="C13" s="14">
        <v>0</v>
      </c>
      <c r="D13" s="72"/>
      <c r="E13" s="47"/>
      <c r="F13" s="47"/>
    </row>
    <row r="14" spans="1:7" ht="48" customHeight="1" x14ac:dyDescent="0.2">
      <c r="A14" s="260"/>
      <c r="B14" s="43" t="s">
        <v>272</v>
      </c>
      <c r="C14" s="14">
        <v>1200</v>
      </c>
      <c r="D14" s="72"/>
      <c r="E14" s="57">
        <f>SUM(C12:C14)</f>
        <v>1500</v>
      </c>
      <c r="F14" s="47"/>
    </row>
    <row r="15" spans="1:7" x14ac:dyDescent="0.2">
      <c r="A15" s="6" t="s">
        <v>45</v>
      </c>
      <c r="B15" s="6" t="s">
        <v>162</v>
      </c>
      <c r="C15" s="16">
        <f>SUM(C12:C14)</f>
        <v>1500</v>
      </c>
      <c r="D15" s="75" t="s">
        <v>149</v>
      </c>
      <c r="E15" s="47"/>
      <c r="F15" s="47"/>
    </row>
    <row r="16" spans="1:7" ht="15" customHeight="1" x14ac:dyDescent="0.2">
      <c r="A16" s="5" t="s">
        <v>83</v>
      </c>
      <c r="B16" s="5"/>
      <c r="C16" s="14"/>
      <c r="D16" s="72"/>
      <c r="E16" s="47"/>
      <c r="F16" s="47"/>
    </row>
    <row r="17" spans="1:7" ht="19.5" customHeight="1" x14ac:dyDescent="0.2">
      <c r="A17" s="6" t="s">
        <v>49</v>
      </c>
      <c r="B17" s="65" t="s">
        <v>187</v>
      </c>
      <c r="C17" s="16">
        <v>300</v>
      </c>
      <c r="D17" s="75" t="s">
        <v>154</v>
      </c>
      <c r="E17" s="47"/>
      <c r="F17" s="47"/>
    </row>
    <row r="18" spans="1:7" x14ac:dyDescent="0.2">
      <c r="A18" s="270" t="s">
        <v>50</v>
      </c>
      <c r="B18" s="55" t="s">
        <v>188</v>
      </c>
      <c r="C18" s="14"/>
      <c r="D18" s="72"/>
      <c r="E18" s="47"/>
      <c r="F18" s="47"/>
    </row>
    <row r="19" spans="1:7" x14ac:dyDescent="0.2">
      <c r="A19" s="273"/>
      <c r="B19" s="19" t="s">
        <v>487</v>
      </c>
      <c r="C19" s="14">
        <v>500</v>
      </c>
      <c r="D19" s="72"/>
      <c r="E19" s="47"/>
      <c r="F19" s="47"/>
    </row>
    <row r="20" spans="1:7" ht="25.5" customHeight="1" x14ac:dyDescent="0.2">
      <c r="A20" s="271"/>
      <c r="B20" s="65" t="s">
        <v>131</v>
      </c>
      <c r="C20" s="228">
        <v>500</v>
      </c>
      <c r="D20" s="75"/>
      <c r="E20" s="57"/>
      <c r="F20" s="47"/>
    </row>
    <row r="21" spans="1:7" ht="25.5" customHeight="1" x14ac:dyDescent="0.2">
      <c r="A21" s="59" t="s">
        <v>50</v>
      </c>
      <c r="B21" s="213" t="s">
        <v>488</v>
      </c>
      <c r="C21" s="16">
        <f>SUM(C18:C20)</f>
        <v>1000</v>
      </c>
      <c r="D21" s="75" t="s">
        <v>156</v>
      </c>
      <c r="E21" s="57">
        <f>SUM(C18:C20)</f>
        <v>1000</v>
      </c>
      <c r="F21" s="47"/>
    </row>
    <row r="22" spans="1:7" x14ac:dyDescent="0.2">
      <c r="A22" s="5" t="s">
        <v>81</v>
      </c>
      <c r="B22" s="5" t="s">
        <v>43</v>
      </c>
      <c r="C22" s="120">
        <v>756</v>
      </c>
      <c r="D22" s="75" t="s">
        <v>158</v>
      </c>
      <c r="E22" s="47"/>
      <c r="F22" s="57">
        <f>C15+C16+C17+C21</f>
        <v>2800</v>
      </c>
      <c r="G22" s="147">
        <f>F22*0.27</f>
        <v>756</v>
      </c>
    </row>
    <row r="23" spans="1:7" x14ac:dyDescent="0.2">
      <c r="A23" s="5"/>
      <c r="B23" s="5" t="s">
        <v>14</v>
      </c>
      <c r="C23" s="14"/>
      <c r="D23" s="72"/>
      <c r="E23" s="47"/>
      <c r="F23" s="47"/>
    </row>
    <row r="24" spans="1:7" x14ac:dyDescent="0.2">
      <c r="A24" s="6" t="s">
        <v>64</v>
      </c>
      <c r="B24" s="6" t="s">
        <v>63</v>
      </c>
      <c r="C24" s="16">
        <f>C15+C17+C16+C20+C22</f>
        <v>3056</v>
      </c>
      <c r="D24" s="72"/>
    </row>
    <row r="25" spans="1:7" x14ac:dyDescent="0.2">
      <c r="A25" s="6"/>
      <c r="B25" s="6"/>
      <c r="C25" s="16"/>
      <c r="D25" s="5"/>
    </row>
    <row r="26" spans="1:7" x14ac:dyDescent="0.2">
      <c r="A26" s="5" t="s">
        <v>18</v>
      </c>
      <c r="B26" s="5"/>
      <c r="C26" s="16">
        <f>C10+C24+C25</f>
        <v>3147</v>
      </c>
      <c r="D26" s="5"/>
    </row>
  </sheetData>
  <mergeCells count="2">
    <mergeCell ref="A12:A14"/>
    <mergeCell ref="A18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I45"/>
  <sheetViews>
    <sheetView topLeftCell="A25" workbookViewId="0">
      <selection activeCell="C36" sqref="C36"/>
    </sheetView>
  </sheetViews>
  <sheetFormatPr defaultRowHeight="12.75" x14ac:dyDescent="0.2"/>
  <cols>
    <col min="1" max="1" width="9.28515625" customWidth="1"/>
    <col min="2" max="2" width="57.42578125" customWidth="1"/>
    <col min="3" max="3" width="6.42578125" customWidth="1"/>
    <col min="4" max="4" width="7.42578125" customWidth="1"/>
    <col min="5" max="5" width="10.28515625" bestFit="1" customWidth="1"/>
    <col min="6" max="6" width="5.7109375" customWidth="1"/>
    <col min="7" max="8" width="10.140625" bestFit="1" customWidth="1"/>
  </cols>
  <sheetData>
    <row r="1" spans="1:9" x14ac:dyDescent="0.2">
      <c r="A1" s="201">
        <v>2026</v>
      </c>
      <c r="B1" s="236" t="s">
        <v>19</v>
      </c>
    </row>
    <row r="2" spans="1:9" x14ac:dyDescent="0.2">
      <c r="B2" s="11"/>
    </row>
    <row r="3" spans="1:9" x14ac:dyDescent="0.2">
      <c r="B3" s="11" t="s">
        <v>368</v>
      </c>
    </row>
    <row r="4" spans="1:9" x14ac:dyDescent="0.2">
      <c r="A4" s="130" t="s">
        <v>194</v>
      </c>
      <c r="B4" s="78" t="s">
        <v>248</v>
      </c>
      <c r="F4" s="4"/>
      <c r="G4" s="4"/>
      <c r="H4" s="4"/>
      <c r="I4" s="4"/>
    </row>
    <row r="5" spans="1:9" x14ac:dyDescent="0.2">
      <c r="A5" s="40" t="s">
        <v>328</v>
      </c>
      <c r="B5" s="78" t="s">
        <v>364</v>
      </c>
      <c r="F5" s="4"/>
      <c r="G5" s="4"/>
      <c r="H5" s="4"/>
      <c r="I5" s="4"/>
    </row>
    <row r="6" spans="1:9" x14ac:dyDescent="0.2">
      <c r="A6" s="40" t="s">
        <v>53</v>
      </c>
      <c r="B6" s="38"/>
      <c r="C6" s="38" t="s">
        <v>21</v>
      </c>
      <c r="D6" s="32" t="s">
        <v>80</v>
      </c>
      <c r="F6" s="4"/>
      <c r="G6" s="4"/>
      <c r="H6" s="4"/>
      <c r="I6" s="4"/>
    </row>
    <row r="7" spans="1:9" ht="13.5" customHeight="1" x14ac:dyDescent="0.2">
      <c r="A7" s="24" t="s">
        <v>82</v>
      </c>
      <c r="B7" s="13" t="s">
        <v>311</v>
      </c>
      <c r="C7" s="14"/>
      <c r="D7" s="74"/>
      <c r="E7" s="57"/>
      <c r="F7" s="57"/>
      <c r="G7" s="27"/>
      <c r="H7" s="27"/>
      <c r="I7" s="4"/>
    </row>
    <row r="8" spans="1:9" x14ac:dyDescent="0.2">
      <c r="A8" s="5" t="s">
        <v>58</v>
      </c>
      <c r="B8" s="39" t="s">
        <v>100</v>
      </c>
      <c r="C8" s="14"/>
      <c r="D8" s="72"/>
      <c r="E8" s="57"/>
      <c r="F8" s="57">
        <f>SUM(C7:C7)</f>
        <v>0</v>
      </c>
      <c r="G8" s="27"/>
      <c r="H8" s="27"/>
      <c r="I8" s="4"/>
    </row>
    <row r="9" spans="1:9" x14ac:dyDescent="0.2">
      <c r="A9" s="6" t="s">
        <v>54</v>
      </c>
      <c r="B9" s="33" t="s">
        <v>69</v>
      </c>
      <c r="C9" s="16">
        <f>SUM(C7:C8)</f>
        <v>0</v>
      </c>
      <c r="D9" s="72"/>
      <c r="E9" s="57"/>
      <c r="F9" s="57"/>
      <c r="G9" s="27"/>
      <c r="H9" s="4"/>
      <c r="I9" s="4"/>
    </row>
    <row r="10" spans="1:9" ht="12" customHeight="1" x14ac:dyDescent="0.2">
      <c r="A10" s="5"/>
      <c r="B10" s="5" t="s">
        <v>61</v>
      </c>
      <c r="C10" s="14"/>
      <c r="D10" s="72"/>
      <c r="E10" s="57"/>
      <c r="F10" s="57"/>
      <c r="G10" s="30"/>
      <c r="H10" s="30"/>
      <c r="I10" s="4"/>
    </row>
    <row r="11" spans="1:9" ht="11.25" customHeight="1" x14ac:dyDescent="0.2">
      <c r="A11" s="5"/>
      <c r="B11" s="5" t="s">
        <v>40</v>
      </c>
      <c r="C11" s="14"/>
      <c r="D11" s="72"/>
      <c r="E11" s="57"/>
      <c r="F11" s="57"/>
      <c r="G11" s="30"/>
      <c r="H11" s="30"/>
      <c r="I11" s="4"/>
    </row>
    <row r="12" spans="1:9" ht="12" customHeight="1" x14ac:dyDescent="0.2">
      <c r="A12" s="6" t="s">
        <v>56</v>
      </c>
      <c r="B12" s="6" t="s">
        <v>59</v>
      </c>
      <c r="C12" s="16">
        <f>C10+C11</f>
        <v>0</v>
      </c>
      <c r="D12" s="72"/>
      <c r="E12" s="57"/>
      <c r="F12" s="57"/>
      <c r="G12" s="30"/>
      <c r="H12" s="30"/>
      <c r="I12" s="4"/>
    </row>
    <row r="13" spans="1:9" ht="26.25" customHeight="1" x14ac:dyDescent="0.2">
      <c r="A13" s="6" t="s">
        <v>45</v>
      </c>
      <c r="B13" s="22" t="s">
        <v>193</v>
      </c>
      <c r="C13" s="103">
        <v>400</v>
      </c>
      <c r="D13" s="75" t="s">
        <v>149</v>
      </c>
      <c r="E13" s="57"/>
      <c r="F13" s="57"/>
      <c r="G13" s="15"/>
    </row>
    <row r="14" spans="1:9" ht="12" customHeight="1" x14ac:dyDescent="0.2">
      <c r="A14" s="5"/>
      <c r="B14" s="13" t="s">
        <v>369</v>
      </c>
      <c r="C14" s="115">
        <v>750</v>
      </c>
      <c r="D14" s="72"/>
      <c r="E14" s="57"/>
      <c r="F14" s="57"/>
      <c r="G14" s="15"/>
    </row>
    <row r="15" spans="1:9" ht="12.75" customHeight="1" x14ac:dyDescent="0.2">
      <c r="A15" s="265"/>
      <c r="B15" s="22"/>
      <c r="C15" s="115">
        <v>0</v>
      </c>
      <c r="D15" s="72"/>
      <c r="E15" s="57"/>
      <c r="F15" s="57"/>
      <c r="G15" s="15"/>
    </row>
    <row r="16" spans="1:9" ht="12.75" customHeight="1" x14ac:dyDescent="0.2">
      <c r="A16" s="260"/>
      <c r="B16" s="202" t="s">
        <v>491</v>
      </c>
      <c r="C16" s="115">
        <v>600</v>
      </c>
      <c r="D16" s="72"/>
      <c r="E16" s="57">
        <f>SUM(C14:C16)</f>
        <v>1350</v>
      </c>
      <c r="F16" s="57"/>
      <c r="G16" s="15"/>
    </row>
    <row r="17" spans="1:7" ht="12.75" customHeight="1" x14ac:dyDescent="0.2">
      <c r="A17" s="59" t="s">
        <v>48</v>
      </c>
      <c r="B17" s="76" t="s">
        <v>190</v>
      </c>
      <c r="C17" s="103">
        <f>SUM(C14:C16)</f>
        <v>1350</v>
      </c>
      <c r="D17" s="75" t="s">
        <v>149</v>
      </c>
      <c r="E17" s="57"/>
      <c r="F17" s="57"/>
      <c r="G17" s="15"/>
    </row>
    <row r="18" spans="1:7" ht="12.75" customHeight="1" x14ac:dyDescent="0.2">
      <c r="A18" s="59" t="s">
        <v>46</v>
      </c>
      <c r="B18" s="43" t="s">
        <v>189</v>
      </c>
      <c r="C18" s="103">
        <v>200</v>
      </c>
      <c r="D18" s="75" t="s">
        <v>153</v>
      </c>
      <c r="E18" s="57"/>
      <c r="F18" s="57"/>
      <c r="G18" s="15"/>
    </row>
    <row r="19" spans="1:7" ht="12" customHeight="1" x14ac:dyDescent="0.2">
      <c r="A19" s="6" t="s">
        <v>86</v>
      </c>
      <c r="B19" s="13" t="s">
        <v>256</v>
      </c>
      <c r="C19" s="103">
        <v>0</v>
      </c>
      <c r="D19" s="75" t="s">
        <v>191</v>
      </c>
      <c r="E19" s="57"/>
      <c r="F19" s="57"/>
      <c r="G19" s="15"/>
    </row>
    <row r="20" spans="1:7" x14ac:dyDescent="0.2">
      <c r="A20" s="6" t="s">
        <v>49</v>
      </c>
      <c r="B20" s="39" t="s">
        <v>101</v>
      </c>
      <c r="C20" s="103">
        <v>200</v>
      </c>
      <c r="D20" s="75" t="s">
        <v>154</v>
      </c>
      <c r="E20" s="57"/>
      <c r="F20" s="57"/>
      <c r="G20" s="15"/>
    </row>
    <row r="21" spans="1:7" ht="45" customHeight="1" x14ac:dyDescent="0.2">
      <c r="A21" s="62" t="s">
        <v>52</v>
      </c>
      <c r="B21" s="22" t="s">
        <v>607</v>
      </c>
      <c r="C21" s="140">
        <v>8000</v>
      </c>
      <c r="D21" s="99" t="s">
        <v>255</v>
      </c>
      <c r="E21" s="57"/>
      <c r="F21" s="101"/>
      <c r="G21" s="15"/>
    </row>
    <row r="22" spans="1:7" x14ac:dyDescent="0.2">
      <c r="A22" s="266"/>
      <c r="B22" s="259" t="s">
        <v>371</v>
      </c>
      <c r="C22" s="261">
        <v>500</v>
      </c>
      <c r="D22" s="257"/>
      <c r="E22" s="57"/>
      <c r="F22" s="57"/>
      <c r="G22" s="15"/>
    </row>
    <row r="23" spans="1:7" ht="24.6" customHeight="1" x14ac:dyDescent="0.2">
      <c r="A23" s="267"/>
      <c r="B23" s="268"/>
      <c r="C23" s="262"/>
      <c r="D23" s="258"/>
      <c r="E23" s="57"/>
      <c r="F23" s="57"/>
      <c r="G23" s="15"/>
    </row>
    <row r="24" spans="1:7" ht="13.5" customHeight="1" x14ac:dyDescent="0.2">
      <c r="A24" s="267"/>
      <c r="B24" s="13" t="s">
        <v>370</v>
      </c>
      <c r="C24" s="115">
        <v>1400</v>
      </c>
      <c r="D24" s="72"/>
      <c r="E24" s="57"/>
      <c r="F24" s="57"/>
      <c r="G24" s="15"/>
    </row>
    <row r="25" spans="1:7" x14ac:dyDescent="0.2">
      <c r="A25" s="267"/>
      <c r="B25" s="24" t="s">
        <v>313</v>
      </c>
      <c r="C25" s="115">
        <v>1600</v>
      </c>
      <c r="D25" s="72"/>
      <c r="E25" s="57"/>
      <c r="F25" s="57"/>
      <c r="G25" s="15"/>
    </row>
    <row r="26" spans="1:7" x14ac:dyDescent="0.2">
      <c r="A26" s="267"/>
      <c r="B26" s="22" t="s">
        <v>258</v>
      </c>
      <c r="C26" s="115">
        <v>5500</v>
      </c>
      <c r="D26" s="72"/>
      <c r="E26" s="57"/>
      <c r="F26" s="57"/>
      <c r="G26" s="15"/>
    </row>
    <row r="27" spans="1:7" ht="36.75" customHeight="1" x14ac:dyDescent="0.2">
      <c r="A27" s="260"/>
      <c r="B27" s="22" t="s">
        <v>608</v>
      </c>
      <c r="C27" s="115">
        <v>1800</v>
      </c>
      <c r="D27" s="72"/>
      <c r="E27" s="57">
        <f>SUM(C22:C27)</f>
        <v>10800</v>
      </c>
      <c r="F27" s="57"/>
      <c r="G27" s="15"/>
    </row>
    <row r="28" spans="1:7" ht="18" customHeight="1" x14ac:dyDescent="0.2">
      <c r="A28" s="59" t="s">
        <v>50</v>
      </c>
      <c r="B28" s="85" t="s">
        <v>186</v>
      </c>
      <c r="C28" s="103">
        <f>SUM(C22:C27)</f>
        <v>10800</v>
      </c>
      <c r="D28" s="75" t="s">
        <v>156</v>
      </c>
      <c r="E28" s="57"/>
      <c r="F28" s="57"/>
      <c r="G28" s="15"/>
    </row>
    <row r="29" spans="1:7" x14ac:dyDescent="0.2">
      <c r="A29" s="6" t="s">
        <v>51</v>
      </c>
      <c r="B29" s="13" t="s">
        <v>372</v>
      </c>
      <c r="C29" s="103">
        <v>200</v>
      </c>
      <c r="D29" s="75" t="s">
        <v>157</v>
      </c>
      <c r="E29" s="57"/>
      <c r="F29" s="57"/>
      <c r="G29" s="15"/>
    </row>
    <row r="30" spans="1:7" x14ac:dyDescent="0.2">
      <c r="A30" s="6" t="s">
        <v>81</v>
      </c>
      <c r="B30" s="24" t="s">
        <v>91</v>
      </c>
      <c r="C30" s="120">
        <v>6008</v>
      </c>
      <c r="D30" s="75" t="s">
        <v>158</v>
      </c>
      <c r="E30" s="57"/>
      <c r="F30" s="57">
        <f>C13+C17+C18+C19+C20+C21+C28+C35</f>
        <v>22250</v>
      </c>
      <c r="G30" s="143">
        <f>F30*0.27</f>
        <v>6007.5</v>
      </c>
    </row>
    <row r="31" spans="1:7" x14ac:dyDescent="0.2">
      <c r="A31" s="6" t="s">
        <v>87</v>
      </c>
      <c r="B31" s="24" t="s">
        <v>246</v>
      </c>
      <c r="C31" s="141">
        <v>0</v>
      </c>
      <c r="D31" s="75" t="s">
        <v>247</v>
      </c>
      <c r="E31" s="57"/>
      <c r="F31" s="57"/>
      <c r="G31" s="15"/>
    </row>
    <row r="32" spans="1:7" ht="24" customHeight="1" x14ac:dyDescent="0.2">
      <c r="A32" s="266"/>
      <c r="B32" s="43" t="s">
        <v>314</v>
      </c>
      <c r="C32" s="115">
        <v>500</v>
      </c>
      <c r="D32" s="72"/>
      <c r="E32" s="57"/>
      <c r="F32" s="57"/>
      <c r="G32" s="15"/>
    </row>
    <row r="33" spans="1:7" ht="12" customHeight="1" x14ac:dyDescent="0.2">
      <c r="A33" s="267"/>
      <c r="B33" s="259" t="s">
        <v>490</v>
      </c>
      <c r="C33" s="261">
        <v>800</v>
      </c>
      <c r="D33" s="263"/>
      <c r="E33" s="57"/>
      <c r="F33" s="57"/>
      <c r="G33" s="15"/>
    </row>
    <row r="34" spans="1:7" ht="11.25" customHeight="1" x14ac:dyDescent="0.2">
      <c r="A34" s="260"/>
      <c r="B34" s="260"/>
      <c r="C34" s="262"/>
      <c r="D34" s="264"/>
      <c r="E34" s="57">
        <f>SUM(C32:C34)</f>
        <v>1300</v>
      </c>
      <c r="F34" s="57"/>
      <c r="G34" s="15"/>
    </row>
    <row r="35" spans="1:7" ht="12.75" customHeight="1" x14ac:dyDescent="0.2">
      <c r="A35" s="59" t="s">
        <v>84</v>
      </c>
      <c r="B35" s="59" t="s">
        <v>192</v>
      </c>
      <c r="C35" s="142">
        <f>SUM(C32:C34)</f>
        <v>1300</v>
      </c>
      <c r="D35" s="86"/>
      <c r="E35" s="57"/>
      <c r="F35" s="57"/>
      <c r="G35" s="15"/>
    </row>
    <row r="36" spans="1:7" x14ac:dyDescent="0.2">
      <c r="A36" s="6" t="s">
        <v>64</v>
      </c>
      <c r="B36" s="33" t="s">
        <v>63</v>
      </c>
      <c r="C36" s="16">
        <f>C13+C17+C18+C19+C20+C21+C28+C29+C30+C31+C35</f>
        <v>28458</v>
      </c>
      <c r="D36" s="72"/>
      <c r="E36" s="57"/>
      <c r="F36" s="57"/>
      <c r="G36" s="15"/>
    </row>
    <row r="37" spans="1:7" ht="23.25" customHeight="1" x14ac:dyDescent="0.2">
      <c r="A37" s="8" t="s">
        <v>68</v>
      </c>
      <c r="B37" s="112" t="s">
        <v>257</v>
      </c>
      <c r="C37" s="103"/>
      <c r="D37" s="84" t="s">
        <v>136</v>
      </c>
      <c r="E37" s="57"/>
      <c r="F37" s="57"/>
      <c r="G37" s="15"/>
    </row>
    <row r="38" spans="1:7" ht="22.5" customHeight="1" x14ac:dyDescent="0.2">
      <c r="A38" s="8" t="s">
        <v>504</v>
      </c>
      <c r="B38" s="117" t="s">
        <v>453</v>
      </c>
      <c r="C38" s="16"/>
      <c r="D38" s="84" t="s">
        <v>136</v>
      </c>
      <c r="E38" s="57"/>
      <c r="F38" s="57"/>
      <c r="G38" s="15"/>
    </row>
    <row r="39" spans="1:7" ht="15" customHeight="1" x14ac:dyDescent="0.2">
      <c r="A39" s="242" t="s">
        <v>466</v>
      </c>
      <c r="B39" s="243" t="s">
        <v>535</v>
      </c>
      <c r="C39" s="244"/>
      <c r="D39" s="210" t="s">
        <v>467</v>
      </c>
      <c r="E39" s="27" t="s">
        <v>289</v>
      </c>
      <c r="F39" s="57"/>
      <c r="G39" s="28" t="s">
        <v>468</v>
      </c>
    </row>
    <row r="40" spans="1:7" ht="12.75" customHeight="1" x14ac:dyDescent="0.2">
      <c r="A40" s="5"/>
      <c r="B40" s="42"/>
      <c r="C40" s="14"/>
      <c r="D40" s="72"/>
      <c r="E40" s="57"/>
      <c r="F40" s="57"/>
      <c r="G40" s="15"/>
    </row>
    <row r="41" spans="1:7" ht="13.5" customHeight="1" x14ac:dyDescent="0.2">
      <c r="A41" s="6"/>
      <c r="B41" s="33"/>
      <c r="C41" s="16"/>
      <c r="D41" s="75" t="s">
        <v>242</v>
      </c>
      <c r="E41" s="57"/>
      <c r="F41" s="57"/>
      <c r="G41" s="15"/>
    </row>
    <row r="42" spans="1:7" ht="13.5" customHeight="1" x14ac:dyDescent="0.2">
      <c r="A42" s="6"/>
      <c r="B42" s="33"/>
      <c r="C42" s="16">
        <v>0</v>
      </c>
      <c r="D42" s="72"/>
      <c r="E42" s="57"/>
      <c r="F42" s="57"/>
      <c r="G42" s="15"/>
    </row>
    <row r="43" spans="1:7" ht="14.25" customHeight="1" x14ac:dyDescent="0.2">
      <c r="A43" s="5" t="s">
        <v>18</v>
      </c>
      <c r="B43" s="5"/>
      <c r="C43" s="16">
        <f>C9+C12+C36+C37+C38+C41+C42+C39</f>
        <v>28458</v>
      </c>
      <c r="D43" s="15"/>
      <c r="E43" s="57"/>
      <c r="F43" s="57"/>
      <c r="G43" s="15"/>
    </row>
    <row r="44" spans="1:7" x14ac:dyDescent="0.2">
      <c r="E44" s="47"/>
      <c r="F44" s="47"/>
    </row>
    <row r="45" spans="1:7" x14ac:dyDescent="0.2">
      <c r="E45" s="47"/>
      <c r="F45" s="47"/>
    </row>
  </sheetData>
  <mergeCells count="9">
    <mergeCell ref="D22:D23"/>
    <mergeCell ref="B33:B34"/>
    <mergeCell ref="C33:C34"/>
    <mergeCell ref="D33:D34"/>
    <mergeCell ref="A15:A16"/>
    <mergeCell ref="A32:A34"/>
    <mergeCell ref="B22:B23"/>
    <mergeCell ref="C22:C23"/>
    <mergeCell ref="A22:A27"/>
  </mergeCells>
  <phoneticPr fontId="2" type="noConversion"/>
  <pageMargins left="0.75" right="0.75" top="1" bottom="1" header="0.5" footer="0.5"/>
  <pageSetup paperSize="9" scale="7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1"/>
  </sheetPr>
  <dimension ref="A1:AQ20"/>
  <sheetViews>
    <sheetView workbookViewId="0">
      <selection activeCell="C18" sqref="C18"/>
    </sheetView>
  </sheetViews>
  <sheetFormatPr defaultRowHeight="12.75" x14ac:dyDescent="0.2"/>
  <cols>
    <col min="1" max="1" width="9" customWidth="1"/>
    <col min="2" max="2" width="47.7109375" customWidth="1"/>
    <col min="3" max="3" width="5.140625" customWidth="1"/>
    <col min="4" max="4" width="7" customWidth="1"/>
    <col min="5" max="5" width="4.42578125" customWidth="1"/>
    <col min="6" max="6" width="3.85546875" customWidth="1"/>
  </cols>
  <sheetData>
    <row r="1" spans="1:43" x14ac:dyDescent="0.2">
      <c r="A1" s="201">
        <v>2026</v>
      </c>
      <c r="B1" s="229" t="s">
        <v>19</v>
      </c>
      <c r="C1" s="5"/>
    </row>
    <row r="2" spans="1:43" x14ac:dyDescent="0.2">
      <c r="A2" s="7"/>
      <c r="B2" s="7"/>
    </row>
    <row r="3" spans="1:43" x14ac:dyDescent="0.2">
      <c r="B3" s="11" t="s">
        <v>17</v>
      </c>
      <c r="C3" s="5"/>
    </row>
    <row r="4" spans="1:43" x14ac:dyDescent="0.2">
      <c r="A4" s="32" t="s">
        <v>194</v>
      </c>
      <c r="B4" s="129" t="s">
        <v>345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">
      <c r="A5" s="32" t="s">
        <v>328</v>
      </c>
      <c r="B5" s="26">
        <v>1117</v>
      </c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32"/>
      <c r="B6" s="78"/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">
      <c r="A7" s="32" t="s">
        <v>53</v>
      </c>
      <c r="B7" s="32"/>
      <c r="C7" s="38" t="s">
        <v>21</v>
      </c>
      <c r="D7" s="32" t="s">
        <v>80</v>
      </c>
    </row>
    <row r="8" spans="1:43" x14ac:dyDescent="0.2">
      <c r="A8" s="5"/>
      <c r="B8" s="5" t="s">
        <v>74</v>
      </c>
      <c r="C8" s="14"/>
      <c r="D8" s="72"/>
      <c r="E8" s="47"/>
      <c r="F8" s="47"/>
    </row>
    <row r="9" spans="1:43" x14ac:dyDescent="0.2">
      <c r="A9" s="5"/>
      <c r="B9" s="5" t="s">
        <v>38</v>
      </c>
      <c r="C9" s="14"/>
      <c r="D9" s="72"/>
      <c r="E9" s="47"/>
      <c r="F9" s="47"/>
    </row>
    <row r="10" spans="1:43" x14ac:dyDescent="0.2">
      <c r="A10" s="6" t="s">
        <v>56</v>
      </c>
      <c r="B10" s="6" t="s">
        <v>75</v>
      </c>
      <c r="C10" s="16">
        <f>C8+C9</f>
        <v>0</v>
      </c>
      <c r="D10" s="72"/>
      <c r="E10" s="47"/>
      <c r="F10" s="47"/>
    </row>
    <row r="11" spans="1:43" x14ac:dyDescent="0.2">
      <c r="A11" s="5"/>
      <c r="B11" s="5"/>
      <c r="C11" s="115"/>
      <c r="D11" s="72"/>
      <c r="E11" s="47"/>
      <c r="F11" s="47"/>
    </row>
    <row r="12" spans="1:43" x14ac:dyDescent="0.2">
      <c r="A12" s="266" t="s">
        <v>47</v>
      </c>
      <c r="B12" s="43" t="s">
        <v>259</v>
      </c>
      <c r="C12" s="115">
        <v>0</v>
      </c>
      <c r="D12" s="72"/>
      <c r="E12" s="47"/>
      <c r="F12" s="47"/>
    </row>
    <row r="13" spans="1:43" x14ac:dyDescent="0.2">
      <c r="A13" s="267"/>
      <c r="B13" s="19" t="s">
        <v>463</v>
      </c>
      <c r="C13" s="115">
        <v>0</v>
      </c>
      <c r="D13" s="72"/>
      <c r="E13" s="47"/>
      <c r="F13" s="47"/>
    </row>
    <row r="14" spans="1:43" x14ac:dyDescent="0.2">
      <c r="A14" s="260"/>
      <c r="B14" s="5" t="s">
        <v>24</v>
      </c>
      <c r="C14" s="115">
        <v>0</v>
      </c>
      <c r="D14" s="72"/>
      <c r="E14" s="57">
        <f>SUM(C12:C14)</f>
        <v>0</v>
      </c>
      <c r="F14" s="47"/>
    </row>
    <row r="15" spans="1:43" x14ac:dyDescent="0.2">
      <c r="A15" s="59" t="s">
        <v>47</v>
      </c>
      <c r="B15" s="6" t="s">
        <v>151</v>
      </c>
      <c r="C15" s="16">
        <f>SUM(C12:C14)</f>
        <v>0</v>
      </c>
      <c r="D15" s="75"/>
      <c r="E15" s="57"/>
      <c r="F15" s="47"/>
    </row>
    <row r="16" spans="1:43" ht="25.5" x14ac:dyDescent="0.2">
      <c r="A16" s="6" t="s">
        <v>281</v>
      </c>
      <c r="B16" s="202" t="s">
        <v>588</v>
      </c>
      <c r="C16" s="16">
        <v>600</v>
      </c>
      <c r="D16" s="72"/>
      <c r="E16" s="47"/>
      <c r="F16" s="47"/>
    </row>
    <row r="17" spans="1:7" ht="25.5" x14ac:dyDescent="0.2">
      <c r="A17" s="6" t="s">
        <v>50</v>
      </c>
      <c r="B17" s="43" t="s">
        <v>214</v>
      </c>
      <c r="C17" s="16">
        <v>100</v>
      </c>
      <c r="D17" s="72"/>
      <c r="E17" s="47"/>
      <c r="F17" s="47"/>
    </row>
    <row r="18" spans="1:7" x14ac:dyDescent="0.2">
      <c r="A18" s="6" t="s">
        <v>81</v>
      </c>
      <c r="B18" s="24" t="s">
        <v>34</v>
      </c>
      <c r="C18" s="120">
        <v>189</v>
      </c>
      <c r="D18" s="72"/>
      <c r="E18" s="57"/>
      <c r="F18" s="57">
        <f>C15+C16+C17</f>
        <v>700</v>
      </c>
      <c r="G18" s="133">
        <f>F18*0.27</f>
        <v>189</v>
      </c>
    </row>
    <row r="19" spans="1:7" x14ac:dyDescent="0.2">
      <c r="A19" s="6" t="s">
        <v>64</v>
      </c>
      <c r="B19" s="6" t="s">
        <v>63</v>
      </c>
      <c r="C19" s="16">
        <f>SUM(C15:C18)</f>
        <v>889</v>
      </c>
      <c r="E19" s="47"/>
      <c r="F19" s="47"/>
    </row>
    <row r="20" spans="1:7" x14ac:dyDescent="0.2">
      <c r="A20" s="5" t="s">
        <v>18</v>
      </c>
      <c r="B20" s="5"/>
      <c r="C20" s="16">
        <f>C10+C19</f>
        <v>889</v>
      </c>
      <c r="E20" s="47"/>
      <c r="F20" s="47"/>
    </row>
  </sheetData>
  <mergeCells count="1">
    <mergeCell ref="A12:A1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29"/>
  </sheetPr>
  <dimension ref="A1:AQ21"/>
  <sheetViews>
    <sheetView workbookViewId="0">
      <selection activeCell="C19" sqref="C19"/>
    </sheetView>
  </sheetViews>
  <sheetFormatPr defaultRowHeight="12.75" x14ac:dyDescent="0.2"/>
  <cols>
    <col min="1" max="1" width="9.7109375" customWidth="1"/>
    <col min="2" max="2" width="45.140625" customWidth="1"/>
    <col min="3" max="3" width="6.28515625" customWidth="1"/>
    <col min="4" max="4" width="7" customWidth="1"/>
    <col min="5" max="5" width="3.7109375" customWidth="1"/>
    <col min="6" max="6" width="4.85546875" customWidth="1"/>
  </cols>
  <sheetData>
    <row r="1" spans="1:43" x14ac:dyDescent="0.2">
      <c r="A1" s="201">
        <v>2026</v>
      </c>
      <c r="B1" s="229" t="s">
        <v>19</v>
      </c>
      <c r="C1" s="109"/>
    </row>
    <row r="2" spans="1:43" x14ac:dyDescent="0.2">
      <c r="A2" s="7"/>
      <c r="B2" s="7"/>
    </row>
    <row r="3" spans="1:43" x14ac:dyDescent="0.2">
      <c r="B3" s="38" t="s">
        <v>25</v>
      </c>
      <c r="C3" s="5"/>
    </row>
    <row r="4" spans="1:43" x14ac:dyDescent="0.2">
      <c r="A4" s="32" t="s">
        <v>194</v>
      </c>
      <c r="B4" s="78" t="s">
        <v>344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">
      <c r="A5" s="32" t="s">
        <v>328</v>
      </c>
      <c r="B5" s="11">
        <v>1116</v>
      </c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32" t="s">
        <v>53</v>
      </c>
      <c r="B6" s="32"/>
      <c r="C6" s="38" t="s">
        <v>21</v>
      </c>
      <c r="D6" s="32" t="s">
        <v>80</v>
      </c>
    </row>
    <row r="7" spans="1:43" x14ac:dyDescent="0.2">
      <c r="A7" s="5"/>
      <c r="B7" s="5"/>
      <c r="C7" s="14"/>
      <c r="D7" s="5"/>
    </row>
    <row r="8" spans="1:43" x14ac:dyDescent="0.2">
      <c r="A8" s="5"/>
      <c r="B8" s="5" t="s">
        <v>12</v>
      </c>
      <c r="C8" s="14"/>
      <c r="D8" s="5"/>
    </row>
    <row r="9" spans="1:43" x14ac:dyDescent="0.2">
      <c r="A9" s="6" t="s">
        <v>56</v>
      </c>
      <c r="B9" s="6" t="s">
        <v>75</v>
      </c>
      <c r="C9" s="16">
        <f>SUM(C5:C8)</f>
        <v>0</v>
      </c>
      <c r="D9" s="5"/>
    </row>
    <row r="10" spans="1:43" x14ac:dyDescent="0.2">
      <c r="A10" s="5"/>
      <c r="B10" s="5"/>
      <c r="C10" s="14"/>
      <c r="D10" s="5"/>
    </row>
    <row r="11" spans="1:43" x14ac:dyDescent="0.2">
      <c r="A11" s="270" t="s">
        <v>281</v>
      </c>
      <c r="B11" s="24"/>
      <c r="C11" s="14"/>
      <c r="D11" s="5"/>
      <c r="E11" s="47"/>
      <c r="F11" s="47"/>
    </row>
    <row r="12" spans="1:43" x14ac:dyDescent="0.2">
      <c r="A12" s="273"/>
      <c r="B12" s="5"/>
      <c r="C12" s="14"/>
      <c r="D12" s="5"/>
      <c r="E12" s="47"/>
      <c r="F12" s="47"/>
    </row>
    <row r="13" spans="1:43" x14ac:dyDescent="0.2">
      <c r="A13" s="271"/>
      <c r="B13" s="5" t="s">
        <v>464</v>
      </c>
      <c r="C13" s="16">
        <v>200</v>
      </c>
      <c r="D13" s="75" t="s">
        <v>290</v>
      </c>
      <c r="E13" s="47"/>
      <c r="F13" s="47"/>
    </row>
    <row r="14" spans="1:43" x14ac:dyDescent="0.2">
      <c r="A14" s="6" t="s">
        <v>86</v>
      </c>
      <c r="B14" s="19" t="s">
        <v>599</v>
      </c>
      <c r="C14" s="16">
        <v>3258</v>
      </c>
      <c r="D14" s="75" t="s">
        <v>191</v>
      </c>
      <c r="E14" s="47"/>
      <c r="F14" s="47"/>
    </row>
    <row r="15" spans="1:43" x14ac:dyDescent="0.2">
      <c r="A15" s="6" t="s">
        <v>49</v>
      </c>
      <c r="B15" s="202" t="s">
        <v>10</v>
      </c>
      <c r="C15" s="16">
        <v>150</v>
      </c>
      <c r="D15" s="75" t="s">
        <v>290</v>
      </c>
      <c r="E15" s="47"/>
      <c r="F15" s="47"/>
    </row>
    <row r="16" spans="1:43" x14ac:dyDescent="0.2">
      <c r="A16" s="62" t="s">
        <v>52</v>
      </c>
      <c r="B16" s="204"/>
      <c r="C16" s="103">
        <v>0</v>
      </c>
      <c r="D16" s="75" t="s">
        <v>255</v>
      </c>
      <c r="E16" s="47"/>
      <c r="F16" s="47"/>
      <c r="G16" s="2"/>
    </row>
    <row r="17" spans="1:8" ht="30.75" customHeight="1" x14ac:dyDescent="0.2">
      <c r="A17" s="62" t="s">
        <v>50</v>
      </c>
      <c r="B17" s="43" t="s">
        <v>215</v>
      </c>
      <c r="C17" s="16">
        <v>200</v>
      </c>
      <c r="D17" s="75">
        <v>53371</v>
      </c>
      <c r="E17" s="47"/>
      <c r="F17" s="47"/>
    </row>
    <row r="18" spans="1:8" x14ac:dyDescent="0.2">
      <c r="A18" s="6"/>
      <c r="B18" s="5"/>
      <c r="C18" s="16"/>
      <c r="D18" s="75"/>
      <c r="E18" s="47"/>
      <c r="F18" s="47"/>
    </row>
    <row r="19" spans="1:8" x14ac:dyDescent="0.2">
      <c r="A19" s="6" t="s">
        <v>81</v>
      </c>
      <c r="B19" s="5" t="s">
        <v>34</v>
      </c>
      <c r="C19" s="120">
        <v>1028</v>
      </c>
      <c r="D19" s="75" t="s">
        <v>158</v>
      </c>
      <c r="E19" s="47"/>
      <c r="F19" s="57">
        <f>C13+C14+C15+C17</f>
        <v>3808</v>
      </c>
      <c r="G19" s="133">
        <f>F19*0.27</f>
        <v>1028.1600000000001</v>
      </c>
    </row>
    <row r="20" spans="1:8" x14ac:dyDescent="0.2">
      <c r="A20" s="6" t="s">
        <v>64</v>
      </c>
      <c r="B20" s="6" t="s">
        <v>63</v>
      </c>
      <c r="C20" s="16">
        <f>SUM(C11:C19)</f>
        <v>4836</v>
      </c>
      <c r="E20" s="47"/>
      <c r="F20" s="189">
        <f>F19+C19</f>
        <v>4836</v>
      </c>
      <c r="G20" s="190" t="s">
        <v>401</v>
      </c>
      <c r="H20" s="190"/>
    </row>
    <row r="21" spans="1:8" x14ac:dyDescent="0.2">
      <c r="A21" s="5" t="s">
        <v>18</v>
      </c>
      <c r="B21" s="5"/>
      <c r="C21" s="16">
        <f>C9+C20</f>
        <v>4836</v>
      </c>
    </row>
  </sheetData>
  <mergeCells count="1">
    <mergeCell ref="A11:A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33"/>
  </sheetPr>
  <dimension ref="A1:AQ34"/>
  <sheetViews>
    <sheetView topLeftCell="A13" workbookViewId="0">
      <selection activeCell="C31" sqref="C31"/>
    </sheetView>
  </sheetViews>
  <sheetFormatPr defaultRowHeight="12.75" x14ac:dyDescent="0.2"/>
  <cols>
    <col min="1" max="1" width="9.5703125" customWidth="1"/>
    <col min="2" max="2" width="57" customWidth="1"/>
    <col min="3" max="3" width="6" customWidth="1"/>
    <col min="4" max="4" width="7" customWidth="1"/>
    <col min="5" max="6" width="4.7109375" customWidth="1"/>
  </cols>
  <sheetData>
    <row r="1" spans="1:43" x14ac:dyDescent="0.2">
      <c r="A1" s="201">
        <v>2025</v>
      </c>
      <c r="B1" s="229" t="s">
        <v>19</v>
      </c>
      <c r="C1" s="5"/>
    </row>
    <row r="2" spans="1:43" x14ac:dyDescent="0.2">
      <c r="A2" s="7"/>
      <c r="B2" s="11" t="s">
        <v>431</v>
      </c>
    </row>
    <row r="3" spans="1:43" x14ac:dyDescent="0.2">
      <c r="A3" s="32" t="s">
        <v>194</v>
      </c>
      <c r="B3" s="129" t="s">
        <v>353</v>
      </c>
      <c r="C3" s="5"/>
    </row>
    <row r="4" spans="1:43" x14ac:dyDescent="0.2">
      <c r="A4" s="32" t="s">
        <v>328</v>
      </c>
      <c r="B4" s="11">
        <v>1118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2">
      <c r="A5" s="32" t="s">
        <v>53</v>
      </c>
      <c r="B5" s="11"/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32"/>
      <c r="B6" s="38"/>
      <c r="C6" s="38" t="s">
        <v>21</v>
      </c>
      <c r="D6" s="38" t="s">
        <v>80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5"/>
      <c r="B7" s="5"/>
      <c r="C7" s="14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2">
      <c r="A8" s="6" t="s">
        <v>90</v>
      </c>
      <c r="B8" s="13" t="s">
        <v>357</v>
      </c>
      <c r="C8" s="16">
        <v>0</v>
      </c>
      <c r="D8" s="74" t="s">
        <v>180</v>
      </c>
      <c r="E8" s="47"/>
      <c r="F8" s="47"/>
    </row>
    <row r="9" spans="1:43" x14ac:dyDescent="0.2">
      <c r="A9" s="6" t="s">
        <v>82</v>
      </c>
      <c r="B9" s="202" t="s">
        <v>423</v>
      </c>
      <c r="C9" s="16">
        <v>0</v>
      </c>
      <c r="D9" s="74" t="s">
        <v>146</v>
      </c>
      <c r="E9" s="47"/>
      <c r="F9" s="47"/>
    </row>
    <row r="10" spans="1:43" x14ac:dyDescent="0.2">
      <c r="A10" s="6" t="s">
        <v>58</v>
      </c>
      <c r="B10" s="24" t="s">
        <v>40</v>
      </c>
      <c r="C10" s="16">
        <f>F10*27%</f>
        <v>0</v>
      </c>
      <c r="D10" s="74" t="s">
        <v>147</v>
      </c>
      <c r="E10" s="47"/>
      <c r="F10" s="57">
        <f>SUM(C7:C9)</f>
        <v>0</v>
      </c>
    </row>
    <row r="11" spans="1:43" x14ac:dyDescent="0.2">
      <c r="A11" s="6" t="s">
        <v>54</v>
      </c>
      <c r="B11" s="6" t="s">
        <v>73</v>
      </c>
      <c r="C11" s="16">
        <f>SUM(C7:C10)</f>
        <v>0</v>
      </c>
      <c r="D11" s="72"/>
      <c r="E11" s="47"/>
      <c r="F11" s="47"/>
      <c r="G11" t="s">
        <v>105</v>
      </c>
    </row>
    <row r="12" spans="1:43" x14ac:dyDescent="0.2">
      <c r="A12" s="5"/>
      <c r="B12" s="5" t="s">
        <v>61</v>
      </c>
      <c r="C12" s="14"/>
      <c r="D12" s="72"/>
      <c r="E12" s="47"/>
      <c r="F12" s="47"/>
    </row>
    <row r="13" spans="1:43" x14ac:dyDescent="0.2">
      <c r="A13" s="5"/>
      <c r="B13" s="5" t="s">
        <v>40</v>
      </c>
      <c r="C13" s="14"/>
      <c r="D13" s="72"/>
      <c r="E13" s="47"/>
      <c r="F13" s="47"/>
    </row>
    <row r="14" spans="1:43" x14ac:dyDescent="0.2">
      <c r="A14" s="6" t="s">
        <v>56</v>
      </c>
      <c r="B14" s="6" t="s">
        <v>59</v>
      </c>
      <c r="C14" s="16">
        <f>C12+C13</f>
        <v>0</v>
      </c>
      <c r="D14" s="72"/>
      <c r="E14" s="47"/>
      <c r="F14" s="47"/>
    </row>
    <row r="15" spans="1:43" x14ac:dyDescent="0.2">
      <c r="A15" s="6"/>
      <c r="B15" s="6"/>
      <c r="C15" s="16"/>
      <c r="D15" s="72"/>
      <c r="E15" s="47"/>
      <c r="F15" s="47"/>
    </row>
    <row r="16" spans="1:43" x14ac:dyDescent="0.2">
      <c r="A16" s="67"/>
      <c r="B16" s="39"/>
      <c r="C16" s="17"/>
      <c r="D16" s="72"/>
      <c r="E16" s="47"/>
      <c r="F16" s="47"/>
    </row>
    <row r="17" spans="1:7" x14ac:dyDescent="0.2">
      <c r="A17" s="62" t="s">
        <v>44</v>
      </c>
      <c r="B17" s="24" t="s">
        <v>216</v>
      </c>
      <c r="C17" s="16">
        <v>20</v>
      </c>
      <c r="D17" s="75" t="s">
        <v>150</v>
      </c>
      <c r="E17" s="57"/>
      <c r="F17" s="47"/>
    </row>
    <row r="18" spans="1:7" x14ac:dyDescent="0.2">
      <c r="A18" s="265" t="s">
        <v>45</v>
      </c>
      <c r="B18" s="24" t="s">
        <v>102</v>
      </c>
      <c r="C18" s="14">
        <v>50</v>
      </c>
      <c r="D18" s="72"/>
      <c r="E18" s="47"/>
      <c r="F18" s="47"/>
    </row>
    <row r="19" spans="1:7" x14ac:dyDescent="0.2">
      <c r="A19" s="267"/>
      <c r="B19" s="24" t="s">
        <v>354</v>
      </c>
      <c r="C19" s="115"/>
      <c r="D19" s="72"/>
      <c r="E19" s="47"/>
      <c r="F19" s="47"/>
    </row>
    <row r="20" spans="1:7" x14ac:dyDescent="0.2">
      <c r="A20" s="260"/>
      <c r="B20" s="24" t="s">
        <v>355</v>
      </c>
      <c r="C20" s="14">
        <v>100</v>
      </c>
      <c r="D20" s="72"/>
      <c r="E20" s="57">
        <f>SUM(C18:C20)</f>
        <v>150</v>
      </c>
      <c r="F20" s="47"/>
    </row>
    <row r="21" spans="1:7" x14ac:dyDescent="0.2">
      <c r="A21" s="80" t="s">
        <v>45</v>
      </c>
      <c r="B21" s="6" t="s">
        <v>162</v>
      </c>
      <c r="C21" s="16">
        <f>SUM(C18:C20)</f>
        <v>150</v>
      </c>
      <c r="D21" s="75" t="s">
        <v>149</v>
      </c>
      <c r="E21" s="57"/>
      <c r="F21" s="47"/>
    </row>
    <row r="22" spans="1:7" x14ac:dyDescent="0.2">
      <c r="A22" s="62" t="s">
        <v>48</v>
      </c>
      <c r="B22" s="19" t="s">
        <v>610</v>
      </c>
      <c r="C22" s="103">
        <v>200</v>
      </c>
      <c r="D22" s="75" t="s">
        <v>184</v>
      </c>
      <c r="E22" s="47"/>
      <c r="F22" s="47"/>
    </row>
    <row r="23" spans="1:7" x14ac:dyDescent="0.2">
      <c r="A23" s="6" t="s">
        <v>46</v>
      </c>
      <c r="B23" s="5" t="s">
        <v>544</v>
      </c>
      <c r="C23" s="246">
        <v>20</v>
      </c>
      <c r="D23" s="75" t="s">
        <v>153</v>
      </c>
      <c r="E23" s="57"/>
      <c r="F23" s="47"/>
    </row>
    <row r="24" spans="1:7" x14ac:dyDescent="0.2">
      <c r="A24" s="206" t="s">
        <v>409</v>
      </c>
      <c r="B24" s="24" t="s">
        <v>93</v>
      </c>
      <c r="C24" s="115">
        <v>120</v>
      </c>
      <c r="D24" s="72"/>
      <c r="E24" s="47"/>
      <c r="F24" s="47"/>
    </row>
    <row r="25" spans="1:7" x14ac:dyDescent="0.2">
      <c r="A25" s="206" t="s">
        <v>410</v>
      </c>
      <c r="B25" s="24" t="s">
        <v>7</v>
      </c>
      <c r="C25" s="115">
        <v>500</v>
      </c>
      <c r="D25" s="72"/>
      <c r="E25" s="47"/>
      <c r="F25" s="47"/>
    </row>
    <row r="26" spans="1:7" x14ac:dyDescent="0.2">
      <c r="A26" s="206" t="s">
        <v>411</v>
      </c>
      <c r="B26" s="5" t="s">
        <v>9</v>
      </c>
      <c r="C26" s="115">
        <v>50</v>
      </c>
      <c r="D26" s="72"/>
      <c r="E26" s="57">
        <f>SUM(C24:C26)</f>
        <v>670</v>
      </c>
      <c r="F26" s="47"/>
    </row>
    <row r="27" spans="1:7" x14ac:dyDescent="0.2">
      <c r="A27" s="59" t="s">
        <v>47</v>
      </c>
      <c r="B27" s="80" t="s">
        <v>165</v>
      </c>
      <c r="C27" s="103">
        <f>SUM(C24:C26)</f>
        <v>670</v>
      </c>
      <c r="D27" s="75" t="s">
        <v>152</v>
      </c>
      <c r="E27" s="57"/>
      <c r="F27" s="47"/>
    </row>
    <row r="28" spans="1:7" ht="27.75" customHeight="1" x14ac:dyDescent="0.2">
      <c r="A28" s="6" t="s">
        <v>49</v>
      </c>
      <c r="B28" s="43" t="s">
        <v>260</v>
      </c>
      <c r="C28" s="16">
        <v>0</v>
      </c>
      <c r="D28" s="75" t="s">
        <v>154</v>
      </c>
      <c r="E28" s="47"/>
      <c r="F28" s="47"/>
    </row>
    <row r="29" spans="1:7" ht="25.5" x14ac:dyDescent="0.2">
      <c r="A29" s="59" t="s">
        <v>50</v>
      </c>
      <c r="B29" s="43" t="s">
        <v>356</v>
      </c>
      <c r="C29" s="16">
        <v>100</v>
      </c>
      <c r="D29" s="75" t="s">
        <v>156</v>
      </c>
      <c r="E29" s="57"/>
      <c r="F29" s="57"/>
    </row>
    <row r="30" spans="1:7" x14ac:dyDescent="0.2">
      <c r="A30" s="6" t="s">
        <v>51</v>
      </c>
      <c r="B30" s="5" t="s">
        <v>14</v>
      </c>
      <c r="C30" s="16">
        <v>0</v>
      </c>
      <c r="D30" s="75" t="s">
        <v>157</v>
      </c>
      <c r="E30" s="47"/>
      <c r="F30" s="57"/>
    </row>
    <row r="31" spans="1:7" x14ac:dyDescent="0.2">
      <c r="A31" s="6" t="s">
        <v>81</v>
      </c>
      <c r="B31" s="5" t="s">
        <v>34</v>
      </c>
      <c r="C31" s="120">
        <v>313</v>
      </c>
      <c r="D31" s="75" t="s">
        <v>158</v>
      </c>
      <c r="E31" s="57"/>
      <c r="F31" s="57">
        <f>C17+C21+C22+C23+C27+C28+C29+C32</f>
        <v>1160</v>
      </c>
      <c r="G31" s="133">
        <f>F31*0.27</f>
        <v>313.20000000000005</v>
      </c>
    </row>
    <row r="32" spans="1:7" x14ac:dyDescent="0.2">
      <c r="A32" s="59" t="s">
        <v>84</v>
      </c>
      <c r="B32" s="24" t="s">
        <v>261</v>
      </c>
      <c r="C32" s="16">
        <v>0</v>
      </c>
      <c r="D32" s="75" t="s">
        <v>159</v>
      </c>
      <c r="E32" s="15"/>
    </row>
    <row r="33" spans="1:3" x14ac:dyDescent="0.2">
      <c r="A33" s="6" t="s">
        <v>64</v>
      </c>
      <c r="B33" s="6" t="s">
        <v>63</v>
      </c>
      <c r="C33" s="16">
        <f>C17+C21+C22+C23+C27+C28+C29+C30+C31+C32</f>
        <v>1473</v>
      </c>
    </row>
    <row r="34" spans="1:3" x14ac:dyDescent="0.2">
      <c r="A34" s="5" t="s">
        <v>18</v>
      </c>
      <c r="B34" s="5"/>
      <c r="C34" s="16">
        <f>C11+C14+C33</f>
        <v>1473</v>
      </c>
    </row>
  </sheetData>
  <mergeCells count="1">
    <mergeCell ref="A18:A2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3"/>
  </sheetPr>
  <dimension ref="A1:AQ20"/>
  <sheetViews>
    <sheetView workbookViewId="0">
      <selection activeCell="H24" sqref="H24"/>
    </sheetView>
  </sheetViews>
  <sheetFormatPr defaultRowHeight="12.75" x14ac:dyDescent="0.2"/>
  <cols>
    <col min="1" max="1" width="9.7109375" customWidth="1"/>
    <col min="2" max="2" width="49.85546875" customWidth="1"/>
    <col min="3" max="3" width="8.140625" customWidth="1"/>
    <col min="4" max="4" width="7.7109375" customWidth="1"/>
  </cols>
  <sheetData>
    <row r="1" spans="1:43" x14ac:dyDescent="0.2">
      <c r="A1" s="5">
        <v>2025</v>
      </c>
      <c r="B1" s="11" t="s">
        <v>19</v>
      </c>
    </row>
    <row r="2" spans="1:43" x14ac:dyDescent="0.2">
      <c r="A2" s="7"/>
      <c r="B2" s="7"/>
    </row>
    <row r="3" spans="1:43" x14ac:dyDescent="0.2">
      <c r="A3" s="5"/>
      <c r="B3" s="11" t="s">
        <v>326</v>
      </c>
      <c r="C3" s="5"/>
    </row>
    <row r="4" spans="1:43" x14ac:dyDescent="0.2">
      <c r="A4" s="32" t="s">
        <v>194</v>
      </c>
      <c r="B4" s="78" t="s">
        <v>301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O4" s="1"/>
      <c r="AP4" s="1"/>
      <c r="AQ4" s="1"/>
    </row>
    <row r="5" spans="1:43" x14ac:dyDescent="0.2">
      <c r="A5" s="32" t="s">
        <v>328</v>
      </c>
      <c r="B5" s="11">
        <v>1102</v>
      </c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O5" s="3"/>
      <c r="AP5" s="3"/>
      <c r="AQ5" s="3"/>
    </row>
    <row r="6" spans="1:43" s="40" customFormat="1" ht="12" x14ac:dyDescent="0.2">
      <c r="A6" s="32" t="s">
        <v>53</v>
      </c>
      <c r="B6" s="32"/>
      <c r="C6" s="38" t="s">
        <v>21</v>
      </c>
      <c r="D6" s="38" t="s">
        <v>80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O6" s="41"/>
      <c r="AP6" s="41"/>
      <c r="AQ6" s="41"/>
    </row>
    <row r="7" spans="1:43" x14ac:dyDescent="0.2">
      <c r="A7" s="5"/>
      <c r="B7" s="5"/>
      <c r="C7" s="14"/>
      <c r="D7" s="5"/>
    </row>
    <row r="8" spans="1:43" x14ac:dyDescent="0.2">
      <c r="A8" s="5"/>
      <c r="B8" s="5"/>
      <c r="C8" s="14"/>
      <c r="D8" s="5"/>
    </row>
    <row r="9" spans="1:43" x14ac:dyDescent="0.2">
      <c r="A9" s="5"/>
      <c r="B9" s="5"/>
      <c r="C9" s="14"/>
      <c r="D9" s="5"/>
    </row>
    <row r="10" spans="1:43" x14ac:dyDescent="0.2">
      <c r="A10" s="5"/>
      <c r="B10" s="24"/>
      <c r="C10" s="14"/>
      <c r="D10" s="5"/>
    </row>
    <row r="11" spans="1:43" x14ac:dyDescent="0.2">
      <c r="A11" s="5"/>
      <c r="B11" s="5"/>
      <c r="C11" s="14"/>
      <c r="D11" s="5"/>
    </row>
    <row r="12" spans="1:43" x14ac:dyDescent="0.2">
      <c r="A12" s="5"/>
      <c r="B12" s="24"/>
      <c r="C12" s="14"/>
      <c r="D12" s="5"/>
    </row>
    <row r="13" spans="1:43" x14ac:dyDescent="0.2">
      <c r="A13" s="5"/>
      <c r="B13" s="5"/>
      <c r="C13" s="14"/>
      <c r="D13" s="5"/>
    </row>
    <row r="14" spans="1:43" x14ac:dyDescent="0.2">
      <c r="A14" s="6" t="s">
        <v>281</v>
      </c>
      <c r="B14" s="24" t="s">
        <v>384</v>
      </c>
      <c r="C14" s="14">
        <v>0</v>
      </c>
      <c r="D14" s="75" t="s">
        <v>290</v>
      </c>
    </row>
    <row r="15" spans="1:43" x14ac:dyDescent="0.2">
      <c r="A15" s="6"/>
      <c r="B15" s="5"/>
      <c r="C15" s="14"/>
      <c r="D15" s="75"/>
    </row>
    <row r="16" spans="1:43" x14ac:dyDescent="0.2">
      <c r="A16" s="6"/>
      <c r="B16" s="5"/>
      <c r="C16" s="14"/>
      <c r="D16" s="75"/>
    </row>
    <row r="17" spans="1:6" x14ac:dyDescent="0.2">
      <c r="A17" s="6" t="s">
        <v>81</v>
      </c>
      <c r="B17" s="5" t="s">
        <v>34</v>
      </c>
      <c r="C17" s="121">
        <v>0</v>
      </c>
      <c r="D17" s="75" t="s">
        <v>158</v>
      </c>
      <c r="E17" s="15">
        <f>C14</f>
        <v>0</v>
      </c>
      <c r="F17" s="133">
        <f>E17*0.27</f>
        <v>0</v>
      </c>
    </row>
    <row r="18" spans="1:6" x14ac:dyDescent="0.2">
      <c r="A18" s="5"/>
      <c r="B18" s="5" t="s">
        <v>14</v>
      </c>
      <c r="C18" s="14"/>
      <c r="D18" s="5"/>
    </row>
    <row r="19" spans="1:6" x14ac:dyDescent="0.2">
      <c r="A19" s="6" t="s">
        <v>64</v>
      </c>
      <c r="B19" s="6" t="s">
        <v>327</v>
      </c>
      <c r="C19" s="16">
        <f>SUM(C10:C18)</f>
        <v>0</v>
      </c>
    </row>
    <row r="20" spans="1:6" x14ac:dyDescent="0.2">
      <c r="A20" s="5" t="s">
        <v>18</v>
      </c>
      <c r="B20" s="5"/>
      <c r="C20" s="16">
        <f>C19</f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0"/>
  </sheetPr>
  <dimension ref="A1:AQ29"/>
  <sheetViews>
    <sheetView workbookViewId="0">
      <selection activeCell="C27" sqref="C27"/>
    </sheetView>
  </sheetViews>
  <sheetFormatPr defaultRowHeight="12.75" x14ac:dyDescent="0.2"/>
  <cols>
    <col min="1" max="1" width="10.28515625" customWidth="1"/>
    <col min="2" max="2" width="48.7109375" customWidth="1"/>
    <col min="3" max="3" width="5.5703125" customWidth="1"/>
    <col min="4" max="4" width="7" customWidth="1"/>
  </cols>
  <sheetData>
    <row r="1" spans="1:43" x14ac:dyDescent="0.2">
      <c r="A1" s="201">
        <v>2026</v>
      </c>
      <c r="B1" s="229" t="s">
        <v>19</v>
      </c>
      <c r="C1" s="5"/>
    </row>
    <row r="2" spans="1:43" x14ac:dyDescent="0.2">
      <c r="A2" s="7"/>
      <c r="B2" s="7"/>
    </row>
    <row r="3" spans="1:43" x14ac:dyDescent="0.2">
      <c r="B3" s="11" t="s">
        <v>386</v>
      </c>
      <c r="C3" s="5"/>
    </row>
    <row r="4" spans="1:43" x14ac:dyDescent="0.2">
      <c r="A4" s="32" t="s">
        <v>194</v>
      </c>
      <c r="B4" s="78" t="s">
        <v>210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P4" s="1"/>
      <c r="AQ4" s="1"/>
    </row>
    <row r="5" spans="1:43" x14ac:dyDescent="0.2">
      <c r="A5" s="32" t="s">
        <v>328</v>
      </c>
      <c r="B5" s="78" t="s">
        <v>385</v>
      </c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P5" s="3"/>
      <c r="AQ5" s="3"/>
    </row>
    <row r="6" spans="1:43" x14ac:dyDescent="0.2">
      <c r="A6" s="5"/>
      <c r="B6" s="5"/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P6" s="1"/>
      <c r="AQ6" s="1"/>
    </row>
    <row r="7" spans="1:43" x14ac:dyDescent="0.2">
      <c r="A7" s="32" t="s">
        <v>53</v>
      </c>
      <c r="B7" s="32"/>
      <c r="C7" s="38" t="s">
        <v>21</v>
      </c>
      <c r="D7" s="32" t="s">
        <v>80</v>
      </c>
    </row>
    <row r="8" spans="1:43" x14ac:dyDescent="0.2">
      <c r="A8" s="5"/>
      <c r="B8" s="5"/>
      <c r="C8" s="14"/>
      <c r="D8" s="72"/>
    </row>
    <row r="9" spans="1:43" x14ac:dyDescent="0.2">
      <c r="A9" s="5"/>
      <c r="B9" s="5" t="s">
        <v>62</v>
      </c>
      <c r="C9" s="14"/>
      <c r="D9" s="72"/>
    </row>
    <row r="10" spans="1:43" x14ac:dyDescent="0.2">
      <c r="A10" s="6"/>
      <c r="B10" s="5" t="s">
        <v>12</v>
      </c>
      <c r="C10" s="14"/>
      <c r="D10" s="72"/>
    </row>
    <row r="11" spans="1:43" x14ac:dyDescent="0.2">
      <c r="A11" s="6" t="s">
        <v>54</v>
      </c>
      <c r="B11" s="6" t="s">
        <v>60</v>
      </c>
      <c r="C11" s="16">
        <f>C9+C10</f>
        <v>0</v>
      </c>
      <c r="D11" s="72"/>
    </row>
    <row r="12" spans="1:43" x14ac:dyDescent="0.2">
      <c r="A12" s="5"/>
      <c r="B12" s="5" t="s">
        <v>61</v>
      </c>
      <c r="C12" s="14"/>
      <c r="D12" s="72"/>
    </row>
    <row r="13" spans="1:43" x14ac:dyDescent="0.2">
      <c r="A13" s="5"/>
      <c r="B13" s="5" t="s">
        <v>40</v>
      </c>
      <c r="C13" s="14"/>
      <c r="D13" s="72"/>
    </row>
    <row r="14" spans="1:43" x14ac:dyDescent="0.2">
      <c r="A14" s="6" t="s">
        <v>56</v>
      </c>
      <c r="B14" s="6" t="s">
        <v>59</v>
      </c>
      <c r="C14" s="16">
        <f>C12+C13</f>
        <v>0</v>
      </c>
      <c r="D14" s="72"/>
    </row>
    <row r="15" spans="1:43" x14ac:dyDescent="0.2">
      <c r="A15" s="6"/>
      <c r="B15" s="5"/>
      <c r="C15" s="14"/>
      <c r="D15" s="72"/>
    </row>
    <row r="16" spans="1:43" x14ac:dyDescent="0.2">
      <c r="A16" s="5"/>
      <c r="B16" s="5" t="s">
        <v>0</v>
      </c>
      <c r="C16" s="14"/>
      <c r="D16" s="72"/>
    </row>
    <row r="17" spans="1:6" x14ac:dyDescent="0.2">
      <c r="A17" s="5"/>
      <c r="B17" s="5" t="s">
        <v>1</v>
      </c>
      <c r="C17" s="14"/>
      <c r="D17" s="72"/>
    </row>
    <row r="18" spans="1:6" x14ac:dyDescent="0.2">
      <c r="A18" s="5"/>
      <c r="B18" s="5" t="s">
        <v>2</v>
      </c>
      <c r="C18" s="14"/>
      <c r="D18" s="72"/>
    </row>
    <row r="19" spans="1:6" x14ac:dyDescent="0.2">
      <c r="A19" s="5"/>
      <c r="B19" s="5" t="s">
        <v>3</v>
      </c>
      <c r="C19" s="14"/>
      <c r="D19" s="72"/>
    </row>
    <row r="20" spans="1:6" x14ac:dyDescent="0.2">
      <c r="A20" s="6" t="s">
        <v>46</v>
      </c>
      <c r="B20" s="24" t="s">
        <v>4</v>
      </c>
      <c r="C20" s="71"/>
      <c r="D20" s="75" t="s">
        <v>153</v>
      </c>
    </row>
    <row r="21" spans="1:6" x14ac:dyDescent="0.2">
      <c r="A21" s="5"/>
      <c r="B21" s="5" t="s">
        <v>5</v>
      </c>
      <c r="C21" s="14"/>
      <c r="D21" s="72"/>
    </row>
    <row r="22" spans="1:6" x14ac:dyDescent="0.2">
      <c r="A22" s="5"/>
      <c r="B22" s="5" t="s">
        <v>7</v>
      </c>
      <c r="C22" s="14"/>
      <c r="D22" s="72"/>
    </row>
    <row r="23" spans="1:6" x14ac:dyDescent="0.2">
      <c r="A23" s="5"/>
      <c r="B23" s="5" t="s">
        <v>8</v>
      </c>
      <c r="C23" s="14"/>
      <c r="D23" s="72"/>
    </row>
    <row r="24" spans="1:6" x14ac:dyDescent="0.2">
      <c r="A24" s="5"/>
      <c r="B24" s="5" t="s">
        <v>9</v>
      </c>
      <c r="C24" s="14"/>
      <c r="D24" s="72"/>
    </row>
    <row r="25" spans="1:6" x14ac:dyDescent="0.2">
      <c r="A25" s="6" t="s">
        <v>50</v>
      </c>
      <c r="B25" s="19" t="s">
        <v>305</v>
      </c>
      <c r="C25" s="16">
        <v>60</v>
      </c>
      <c r="D25" s="75" t="s">
        <v>157</v>
      </c>
    </row>
    <row r="26" spans="1:6" x14ac:dyDescent="0.2">
      <c r="A26" s="6" t="s">
        <v>84</v>
      </c>
      <c r="B26" s="202" t="s">
        <v>465</v>
      </c>
      <c r="C26" s="16">
        <v>150</v>
      </c>
      <c r="D26" s="75" t="s">
        <v>159</v>
      </c>
    </row>
    <row r="27" spans="1:6" x14ac:dyDescent="0.2">
      <c r="A27" s="6" t="s">
        <v>81</v>
      </c>
      <c r="B27" s="5" t="s">
        <v>34</v>
      </c>
      <c r="C27" s="120">
        <v>57</v>
      </c>
      <c r="D27" s="75" t="s">
        <v>158</v>
      </c>
      <c r="E27" s="15">
        <f>C25+C26</f>
        <v>210</v>
      </c>
      <c r="F27" s="133">
        <f>E27*0.27</f>
        <v>56.7</v>
      </c>
    </row>
    <row r="28" spans="1:6" x14ac:dyDescent="0.2">
      <c r="A28" s="6" t="s">
        <v>64</v>
      </c>
      <c r="B28" s="6" t="s">
        <v>63</v>
      </c>
      <c r="C28" s="16">
        <f>SUM(C16:C27)</f>
        <v>267</v>
      </c>
    </row>
    <row r="29" spans="1:6" x14ac:dyDescent="0.2">
      <c r="A29" s="5" t="s">
        <v>18</v>
      </c>
      <c r="B29" s="5"/>
      <c r="C29" s="16">
        <f>C11+C14+C28</f>
        <v>267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21"/>
  </sheetPr>
  <dimension ref="A1:J48"/>
  <sheetViews>
    <sheetView workbookViewId="0">
      <selection activeCell="E10" sqref="E10"/>
    </sheetView>
  </sheetViews>
  <sheetFormatPr defaultRowHeight="12.75" x14ac:dyDescent="0.2"/>
  <cols>
    <col min="1" max="1" width="5.5703125" customWidth="1"/>
    <col min="2" max="2" width="7.28515625" customWidth="1"/>
    <col min="3" max="3" width="6.42578125" customWidth="1"/>
    <col min="4" max="4" width="53.5703125" customWidth="1"/>
    <col min="5" max="5" width="7.42578125" customWidth="1"/>
    <col min="6" max="6" width="6.5703125" customWidth="1"/>
    <col min="9" max="9" width="21" customWidth="1"/>
    <col min="10" max="10" width="10.7109375" bestFit="1" customWidth="1"/>
  </cols>
  <sheetData>
    <row r="1" spans="1:10" x14ac:dyDescent="0.2">
      <c r="J1" s="21" t="s">
        <v>485</v>
      </c>
    </row>
    <row r="2" spans="1:10" x14ac:dyDescent="0.2">
      <c r="A2" s="205">
        <v>2026</v>
      </c>
      <c r="D2" s="26"/>
      <c r="I2" s="21" t="s">
        <v>481</v>
      </c>
      <c r="J2" s="15">
        <v>22785</v>
      </c>
    </row>
    <row r="3" spans="1:10" x14ac:dyDescent="0.2">
      <c r="D3" s="237" t="s">
        <v>225</v>
      </c>
    </row>
    <row r="4" spans="1:10" x14ac:dyDescent="0.2">
      <c r="D4" s="26"/>
      <c r="I4" s="21" t="s">
        <v>572</v>
      </c>
      <c r="J4" s="15">
        <f>E24+'szoc.tüzelő pály.'!E18-J2</f>
        <v>-3010</v>
      </c>
    </row>
    <row r="5" spans="1:10" ht="22.5" x14ac:dyDescent="0.2">
      <c r="A5" s="39" t="s">
        <v>53</v>
      </c>
      <c r="B5" s="13" t="s">
        <v>194</v>
      </c>
      <c r="C5" s="87" t="s">
        <v>195</v>
      </c>
      <c r="D5" s="24" t="s">
        <v>231</v>
      </c>
      <c r="E5" s="7" t="s">
        <v>21</v>
      </c>
      <c r="F5" s="5" t="s">
        <v>80</v>
      </c>
    </row>
    <row r="6" spans="1:10" x14ac:dyDescent="0.2">
      <c r="A6" s="6" t="s">
        <v>44</v>
      </c>
      <c r="B6" s="24">
        <v>107060</v>
      </c>
      <c r="C6">
        <v>1132</v>
      </c>
      <c r="D6" s="19" t="s">
        <v>447</v>
      </c>
      <c r="E6" s="14">
        <v>200</v>
      </c>
      <c r="F6" s="75" t="s">
        <v>150</v>
      </c>
    </row>
    <row r="7" spans="1:10" x14ac:dyDescent="0.2">
      <c r="A7" s="24" t="s">
        <v>45</v>
      </c>
      <c r="B7" s="24">
        <v>107060</v>
      </c>
      <c r="C7" s="5"/>
      <c r="D7" s="19" t="s">
        <v>570</v>
      </c>
      <c r="E7" s="14">
        <v>1000</v>
      </c>
      <c r="F7" s="75" t="s">
        <v>149</v>
      </c>
    </row>
    <row r="8" spans="1:10" x14ac:dyDescent="0.2">
      <c r="A8" s="6"/>
      <c r="B8" s="75" t="s">
        <v>226</v>
      </c>
      <c r="C8" s="6"/>
      <c r="D8" s="6" t="s">
        <v>278</v>
      </c>
      <c r="E8" s="16">
        <f>SUM(E6:E7)</f>
        <v>1200</v>
      </c>
      <c r="F8" s="75"/>
    </row>
    <row r="9" spans="1:10" x14ac:dyDescent="0.2">
      <c r="A9" s="6" t="s">
        <v>50</v>
      </c>
      <c r="B9" s="75" t="s">
        <v>226</v>
      </c>
      <c r="C9" s="6"/>
      <c r="D9" s="9" t="s">
        <v>571</v>
      </c>
      <c r="E9" s="103">
        <v>700</v>
      </c>
      <c r="F9" s="75" t="s">
        <v>156</v>
      </c>
    </row>
    <row r="10" spans="1:10" x14ac:dyDescent="0.2">
      <c r="A10" s="6" t="s">
        <v>81</v>
      </c>
      <c r="B10" s="6">
        <v>107060</v>
      </c>
      <c r="C10" s="6"/>
      <c r="D10" s="6" t="s">
        <v>38</v>
      </c>
      <c r="E10" s="120">
        <v>324</v>
      </c>
      <c r="F10" s="75" t="s">
        <v>158</v>
      </c>
      <c r="G10" s="15">
        <f>E8</f>
        <v>1200</v>
      </c>
      <c r="H10" s="133">
        <f>G10*0.27</f>
        <v>324</v>
      </c>
    </row>
    <row r="11" spans="1:10" x14ac:dyDescent="0.2">
      <c r="A11" s="6" t="s">
        <v>232</v>
      </c>
      <c r="B11" s="6">
        <v>107060</v>
      </c>
      <c r="C11" s="6">
        <v>1132</v>
      </c>
      <c r="D11" s="6" t="s">
        <v>233</v>
      </c>
      <c r="E11" s="16">
        <f>E8+E9+E10</f>
        <v>2224</v>
      </c>
      <c r="F11" s="75"/>
      <c r="G11" s="15"/>
    </row>
    <row r="12" spans="1:10" x14ac:dyDescent="0.2">
      <c r="A12" s="6"/>
      <c r="B12" s="75"/>
      <c r="C12" s="5"/>
      <c r="D12" s="43"/>
      <c r="E12" s="14"/>
      <c r="F12" s="72"/>
    </row>
    <row r="13" spans="1:10" x14ac:dyDescent="0.2">
      <c r="A13" s="24" t="s">
        <v>227</v>
      </c>
      <c r="B13" s="74" t="s">
        <v>226</v>
      </c>
      <c r="C13" s="6">
        <v>1132</v>
      </c>
      <c r="D13" s="19" t="s">
        <v>446</v>
      </c>
      <c r="E13" s="111">
        <v>7000</v>
      </c>
      <c r="F13" s="74" t="s">
        <v>230</v>
      </c>
      <c r="G13" s="20"/>
    </row>
    <row r="14" spans="1:10" x14ac:dyDescent="0.2">
      <c r="A14" s="6"/>
      <c r="B14" s="75"/>
      <c r="C14" s="24"/>
      <c r="D14" s="24" t="s">
        <v>228</v>
      </c>
      <c r="E14" s="111">
        <v>800</v>
      </c>
      <c r="F14" s="74" t="s">
        <v>230</v>
      </c>
      <c r="G14" s="45"/>
    </row>
    <row r="15" spans="1:10" x14ac:dyDescent="0.2">
      <c r="A15" s="6"/>
      <c r="B15" s="75"/>
      <c r="C15" s="24"/>
      <c r="D15" s="19" t="s">
        <v>448</v>
      </c>
      <c r="E15" s="111">
        <v>6500</v>
      </c>
      <c r="F15" s="74" t="s">
        <v>230</v>
      </c>
      <c r="G15" s="45"/>
    </row>
    <row r="16" spans="1:10" x14ac:dyDescent="0.2">
      <c r="A16" s="6" t="s">
        <v>227</v>
      </c>
      <c r="B16" s="75" t="s">
        <v>226</v>
      </c>
      <c r="C16" s="6">
        <v>1132</v>
      </c>
      <c r="D16" s="6" t="s">
        <v>229</v>
      </c>
      <c r="E16" s="16">
        <f>SUM(E13:E15)</f>
        <v>14300</v>
      </c>
      <c r="F16" s="75" t="s">
        <v>230</v>
      </c>
      <c r="G16" s="45"/>
    </row>
    <row r="17" spans="1:9" x14ac:dyDescent="0.2">
      <c r="A17" s="6"/>
      <c r="B17" s="75"/>
      <c r="C17" s="24"/>
      <c r="D17" s="24"/>
      <c r="E17" s="17"/>
      <c r="F17" s="74"/>
      <c r="G17" s="20"/>
    </row>
    <row r="18" spans="1:9" x14ac:dyDescent="0.2">
      <c r="A18" s="6"/>
      <c r="B18" s="75"/>
      <c r="C18" s="5"/>
      <c r="D18" s="24"/>
      <c r="E18" s="16"/>
      <c r="F18" s="75"/>
      <c r="H18" s="20"/>
      <c r="I18" s="45"/>
    </row>
    <row r="19" spans="1:9" ht="14.25" customHeight="1" x14ac:dyDescent="0.2">
      <c r="A19" s="6" t="s">
        <v>227</v>
      </c>
      <c r="B19" s="75" t="s">
        <v>226</v>
      </c>
      <c r="C19" s="6">
        <v>1126</v>
      </c>
      <c r="D19" s="9" t="s">
        <v>424</v>
      </c>
      <c r="E19" s="103">
        <v>1600</v>
      </c>
      <c r="F19" s="75" t="s">
        <v>230</v>
      </c>
      <c r="H19" s="64"/>
    </row>
    <row r="20" spans="1:9" ht="15.75" customHeight="1" x14ac:dyDescent="0.2">
      <c r="A20" s="6"/>
      <c r="B20" s="75"/>
      <c r="C20" s="5"/>
      <c r="D20" s="24"/>
      <c r="E20" s="14"/>
      <c r="F20" s="72"/>
      <c r="H20" s="64"/>
    </row>
    <row r="21" spans="1:9" ht="17.25" customHeight="1" x14ac:dyDescent="0.2">
      <c r="A21" s="6" t="s">
        <v>70</v>
      </c>
      <c r="B21" s="75"/>
      <c r="C21" s="5"/>
      <c r="D21" s="9" t="s">
        <v>286</v>
      </c>
      <c r="E21" s="16">
        <f>E16+E19</f>
        <v>15900</v>
      </c>
      <c r="F21" s="75"/>
      <c r="G21" s="20"/>
      <c r="H21" s="64"/>
    </row>
    <row r="22" spans="1:9" x14ac:dyDescent="0.2">
      <c r="A22" s="6"/>
      <c r="B22" s="75"/>
      <c r="C22" s="5"/>
      <c r="D22" s="68"/>
      <c r="E22" s="16"/>
      <c r="F22" s="75"/>
      <c r="G22" s="15"/>
    </row>
    <row r="23" spans="1:9" ht="13.5" customHeight="1" x14ac:dyDescent="0.2">
      <c r="A23" s="6"/>
      <c r="B23" s="75"/>
      <c r="C23" s="5"/>
      <c r="D23" s="32"/>
      <c r="E23" s="6"/>
      <c r="F23" s="75"/>
    </row>
    <row r="24" spans="1:9" ht="28.5" customHeight="1" x14ac:dyDescent="0.2">
      <c r="A24" s="6"/>
      <c r="B24" s="75"/>
      <c r="C24" s="6"/>
      <c r="D24" s="51" t="s">
        <v>234</v>
      </c>
      <c r="E24" s="16">
        <f>E11+E16+E19</f>
        <v>18124</v>
      </c>
      <c r="F24" s="75"/>
      <c r="I24" s="45"/>
    </row>
    <row r="25" spans="1:9" ht="14.25" customHeight="1" x14ac:dyDescent="0.2">
      <c r="A25" s="6"/>
      <c r="B25" s="75"/>
      <c r="C25" s="6"/>
      <c r="D25" s="51"/>
      <c r="E25" s="16"/>
      <c r="F25" s="72"/>
    </row>
    <row r="26" spans="1:9" x14ac:dyDescent="0.2">
      <c r="A26" s="6"/>
      <c r="B26" s="75"/>
      <c r="C26" s="6"/>
      <c r="D26" s="43"/>
      <c r="E26" s="16"/>
      <c r="F26" s="72"/>
    </row>
    <row r="27" spans="1:9" x14ac:dyDescent="0.2">
      <c r="A27" s="6"/>
      <c r="B27" s="75"/>
      <c r="C27" s="6"/>
      <c r="D27" s="6"/>
      <c r="E27" s="16"/>
      <c r="F27" s="72"/>
    </row>
    <row r="28" spans="1:9" x14ac:dyDescent="0.2">
      <c r="A28" s="6"/>
      <c r="B28" s="75"/>
      <c r="C28" s="6"/>
      <c r="D28" s="6"/>
      <c r="E28" s="16"/>
      <c r="F28" s="72"/>
    </row>
    <row r="29" spans="1:9" x14ac:dyDescent="0.2">
      <c r="A29" s="6"/>
      <c r="B29" s="75"/>
      <c r="C29" s="6"/>
      <c r="D29" s="6"/>
      <c r="E29" s="16"/>
      <c r="F29" s="72"/>
    </row>
    <row r="30" spans="1:9" x14ac:dyDescent="0.2">
      <c r="A30" s="6"/>
      <c r="B30" s="75"/>
      <c r="C30" s="6"/>
      <c r="D30" s="6"/>
      <c r="E30" s="16"/>
      <c r="F30" s="72"/>
    </row>
    <row r="31" spans="1:9" x14ac:dyDescent="0.2">
      <c r="A31" s="6"/>
      <c r="B31" s="72"/>
      <c r="C31" s="5"/>
      <c r="D31" s="6"/>
      <c r="E31" s="16"/>
      <c r="F31" s="72"/>
    </row>
    <row r="32" spans="1:9" x14ac:dyDescent="0.2">
      <c r="A32" s="5"/>
      <c r="B32" s="5"/>
      <c r="C32" s="5"/>
      <c r="D32" s="6"/>
      <c r="E32" s="16"/>
      <c r="F32" s="72"/>
    </row>
    <row r="41" spans="4:5" x14ac:dyDescent="0.2">
      <c r="D41" s="45"/>
    </row>
    <row r="46" spans="4:5" x14ac:dyDescent="0.2">
      <c r="E46" s="2"/>
    </row>
    <row r="48" spans="4:5" x14ac:dyDescent="0.2">
      <c r="E48" s="2"/>
    </row>
  </sheetData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2:J49"/>
  <sheetViews>
    <sheetView workbookViewId="0">
      <selection activeCell="E16" sqref="E16"/>
    </sheetView>
  </sheetViews>
  <sheetFormatPr defaultRowHeight="12.75" x14ac:dyDescent="0.2"/>
  <cols>
    <col min="1" max="1" width="5.5703125" customWidth="1"/>
    <col min="2" max="2" width="7.28515625" customWidth="1"/>
    <col min="3" max="3" width="6.42578125" customWidth="1"/>
    <col min="4" max="4" width="53.5703125" customWidth="1"/>
    <col min="5" max="5" width="7.42578125" customWidth="1"/>
    <col min="6" max="6" width="6.5703125" customWidth="1"/>
    <col min="10" max="10" width="9.140625" bestFit="1" customWidth="1"/>
  </cols>
  <sheetData>
    <row r="2" spans="1:10" x14ac:dyDescent="0.2">
      <c r="A2" s="205">
        <v>2026</v>
      </c>
      <c r="D2" s="26"/>
    </row>
    <row r="3" spans="1:10" x14ac:dyDescent="0.2">
      <c r="D3" s="237" t="s">
        <v>274</v>
      </c>
    </row>
    <row r="4" spans="1:10" x14ac:dyDescent="0.2">
      <c r="D4" s="26"/>
    </row>
    <row r="5" spans="1:10" ht="22.5" x14ac:dyDescent="0.2">
      <c r="A5" s="39" t="s">
        <v>53</v>
      </c>
      <c r="B5" s="13" t="s">
        <v>194</v>
      </c>
      <c r="C5" s="87" t="s">
        <v>195</v>
      </c>
      <c r="D5" s="24" t="s">
        <v>231</v>
      </c>
      <c r="E5" s="7" t="s">
        <v>21</v>
      </c>
      <c r="F5" s="5" t="s">
        <v>80</v>
      </c>
    </row>
    <row r="6" spans="1:10" x14ac:dyDescent="0.2">
      <c r="A6" s="24" t="s">
        <v>45</v>
      </c>
      <c r="B6" s="74">
        <v>107060</v>
      </c>
      <c r="C6" s="24">
        <v>1129</v>
      </c>
      <c r="D6" s="19" t="s">
        <v>564</v>
      </c>
      <c r="E6" s="185">
        <v>0</v>
      </c>
      <c r="F6" s="74" t="s">
        <v>149</v>
      </c>
      <c r="H6" s="45"/>
      <c r="J6" s="15"/>
    </row>
    <row r="7" spans="1:10" x14ac:dyDescent="0.2">
      <c r="A7" s="24" t="s">
        <v>45</v>
      </c>
      <c r="B7" s="74" t="s">
        <v>226</v>
      </c>
      <c r="C7" s="24">
        <v>1129</v>
      </c>
      <c r="D7" s="19" t="s">
        <v>565</v>
      </c>
      <c r="E7" s="7">
        <v>0</v>
      </c>
      <c r="F7" s="74" t="s">
        <v>149</v>
      </c>
      <c r="H7" s="45"/>
      <c r="J7" s="15"/>
    </row>
    <row r="8" spans="1:10" x14ac:dyDescent="0.2">
      <c r="A8" s="24" t="s">
        <v>45</v>
      </c>
      <c r="B8" s="74" t="s">
        <v>226</v>
      </c>
      <c r="C8" s="24">
        <v>1129</v>
      </c>
      <c r="D8" s="19" t="s">
        <v>566</v>
      </c>
      <c r="E8" s="7">
        <v>300</v>
      </c>
      <c r="F8" s="74" t="s">
        <v>149</v>
      </c>
      <c r="H8" s="45"/>
      <c r="J8" s="15"/>
    </row>
    <row r="9" spans="1:10" x14ac:dyDescent="0.2">
      <c r="A9" s="6" t="s">
        <v>45</v>
      </c>
      <c r="B9" s="75" t="s">
        <v>226</v>
      </c>
      <c r="C9" s="6">
        <v>1129</v>
      </c>
      <c r="D9" s="6" t="s">
        <v>275</v>
      </c>
      <c r="E9" s="11">
        <f>SUM(E6:E8)</f>
        <v>300</v>
      </c>
      <c r="F9" s="6">
        <v>53121</v>
      </c>
    </row>
    <row r="10" spans="1:10" x14ac:dyDescent="0.2">
      <c r="A10" s="6"/>
      <c r="B10" s="75"/>
      <c r="C10" s="6"/>
      <c r="D10" s="6"/>
      <c r="E10" s="11"/>
      <c r="F10" s="6"/>
    </row>
    <row r="11" spans="1:10" ht="17.25" customHeight="1" x14ac:dyDescent="0.2">
      <c r="A11" s="24" t="s">
        <v>50</v>
      </c>
      <c r="B11" s="74" t="s">
        <v>226</v>
      </c>
      <c r="C11" s="24">
        <v>1129</v>
      </c>
      <c r="D11" s="9" t="s">
        <v>567</v>
      </c>
      <c r="E11" s="111">
        <v>0</v>
      </c>
      <c r="F11" s="74" t="s">
        <v>156</v>
      </c>
      <c r="G11" s="20"/>
      <c r="H11" s="64"/>
    </row>
    <row r="12" spans="1:10" ht="17.25" customHeight="1" x14ac:dyDescent="0.2">
      <c r="A12" s="24" t="s">
        <v>50</v>
      </c>
      <c r="B12" s="74" t="s">
        <v>226</v>
      </c>
      <c r="C12" s="24">
        <v>1129</v>
      </c>
      <c r="D12" s="9" t="s">
        <v>568</v>
      </c>
      <c r="E12" s="17"/>
      <c r="F12" s="75"/>
      <c r="G12" s="20"/>
      <c r="H12" s="64"/>
    </row>
    <row r="13" spans="1:10" ht="17.25" customHeight="1" x14ac:dyDescent="0.2">
      <c r="A13" s="24" t="s">
        <v>50</v>
      </c>
      <c r="B13" s="74" t="s">
        <v>226</v>
      </c>
      <c r="C13" s="24">
        <v>1129</v>
      </c>
      <c r="D13" s="9" t="s">
        <v>569</v>
      </c>
      <c r="E13" s="17">
        <v>1000</v>
      </c>
      <c r="F13" s="75"/>
      <c r="G13" s="20"/>
      <c r="H13" s="64"/>
    </row>
    <row r="14" spans="1:10" x14ac:dyDescent="0.2">
      <c r="A14" s="6" t="s">
        <v>50</v>
      </c>
      <c r="B14" s="75" t="s">
        <v>226</v>
      </c>
      <c r="C14" s="6">
        <v>1129</v>
      </c>
      <c r="D14" s="68" t="s">
        <v>276</v>
      </c>
      <c r="E14" s="16">
        <f>SUM(E11:E13)</f>
        <v>1000</v>
      </c>
      <c r="F14" s="75" t="s">
        <v>159</v>
      </c>
      <c r="G14" s="15"/>
    </row>
    <row r="15" spans="1:10" x14ac:dyDescent="0.2">
      <c r="A15" s="6"/>
      <c r="B15" s="75"/>
      <c r="C15" s="6"/>
      <c r="D15" s="68"/>
      <c r="E15" s="16"/>
      <c r="F15" s="75"/>
      <c r="G15" s="15"/>
      <c r="H15" s="45" t="s">
        <v>277</v>
      </c>
      <c r="I15" s="45" t="s">
        <v>38</v>
      </c>
    </row>
    <row r="16" spans="1:10" x14ac:dyDescent="0.2">
      <c r="A16" s="6" t="s">
        <v>81</v>
      </c>
      <c r="B16" s="75" t="s">
        <v>226</v>
      </c>
      <c r="C16" s="6">
        <v>1129</v>
      </c>
      <c r="D16" s="9" t="s">
        <v>38</v>
      </c>
      <c r="E16" s="120">
        <v>351</v>
      </c>
      <c r="F16" s="75" t="s">
        <v>158</v>
      </c>
      <c r="H16" s="15">
        <f>E9+E14</f>
        <v>1300</v>
      </c>
      <c r="I16" s="133">
        <f>H16*27%</f>
        <v>351</v>
      </c>
    </row>
    <row r="17" spans="1:9" x14ac:dyDescent="0.2">
      <c r="A17" s="6"/>
      <c r="B17" s="75"/>
      <c r="C17" s="6"/>
      <c r="D17" s="9"/>
      <c r="E17" s="16"/>
      <c r="F17" s="75"/>
      <c r="H17" s="15"/>
    </row>
    <row r="18" spans="1:9" x14ac:dyDescent="0.2">
      <c r="A18" s="6" t="s">
        <v>64</v>
      </c>
      <c r="B18" s="75" t="s">
        <v>226</v>
      </c>
      <c r="C18" s="6">
        <v>1129</v>
      </c>
      <c r="D18" s="32" t="s">
        <v>235</v>
      </c>
      <c r="E18" s="16">
        <f>E9+E14+E16</f>
        <v>1651</v>
      </c>
      <c r="F18" s="75"/>
      <c r="H18" s="15"/>
      <c r="I18" s="45"/>
    </row>
    <row r="19" spans="1:9" x14ac:dyDescent="0.2">
      <c r="A19" s="6"/>
      <c r="B19" s="75"/>
      <c r="C19" s="6"/>
      <c r="D19" s="9"/>
      <c r="E19" s="14"/>
      <c r="F19" s="72"/>
    </row>
    <row r="20" spans="1:9" x14ac:dyDescent="0.2">
      <c r="A20" s="6"/>
      <c r="B20" s="75"/>
      <c r="C20" s="6"/>
      <c r="D20" s="9"/>
      <c r="E20" s="16"/>
      <c r="F20" s="75"/>
    </row>
    <row r="21" spans="1:9" ht="12.75" customHeight="1" x14ac:dyDescent="0.2">
      <c r="A21" s="5"/>
      <c r="B21" s="72"/>
      <c r="C21" s="6"/>
      <c r="D21" s="9"/>
      <c r="E21" s="5"/>
      <c r="F21" s="72"/>
    </row>
    <row r="22" spans="1:9" ht="12.75" customHeight="1" x14ac:dyDescent="0.2">
      <c r="A22" s="6"/>
      <c r="B22" s="75"/>
      <c r="C22" s="6"/>
      <c r="D22" s="9"/>
      <c r="E22" s="6"/>
      <c r="F22" s="75"/>
    </row>
    <row r="23" spans="1:9" ht="13.5" customHeight="1" x14ac:dyDescent="0.2">
      <c r="A23" s="6"/>
      <c r="B23" s="75"/>
      <c r="C23" s="6"/>
      <c r="D23" s="32"/>
      <c r="E23" s="6"/>
      <c r="F23" s="75"/>
    </row>
    <row r="24" spans="1:9" ht="13.5" customHeight="1" x14ac:dyDescent="0.2">
      <c r="A24" s="6"/>
      <c r="B24" s="75"/>
      <c r="C24" s="6"/>
      <c r="D24" s="32"/>
      <c r="E24" s="6"/>
      <c r="F24" s="75"/>
    </row>
    <row r="25" spans="1:9" ht="28.5" customHeight="1" x14ac:dyDescent="0.2">
      <c r="A25" s="6"/>
      <c r="B25" s="75"/>
      <c r="C25" s="6"/>
      <c r="D25" s="51"/>
      <c r="E25" s="16"/>
      <c r="F25" s="75"/>
      <c r="I25" s="45"/>
    </row>
    <row r="26" spans="1:9" ht="14.25" customHeight="1" x14ac:dyDescent="0.2">
      <c r="A26" s="6"/>
      <c r="B26" s="75"/>
      <c r="C26" s="6"/>
      <c r="D26" s="51"/>
      <c r="E26" s="16"/>
      <c r="F26" s="72"/>
    </row>
    <row r="27" spans="1:9" x14ac:dyDescent="0.2">
      <c r="A27" s="6"/>
      <c r="B27" s="75"/>
      <c r="C27" s="6"/>
      <c r="D27" s="43"/>
      <c r="E27" s="16"/>
      <c r="F27" s="72"/>
    </row>
    <row r="28" spans="1:9" x14ac:dyDescent="0.2">
      <c r="A28" s="6"/>
      <c r="B28" s="75"/>
      <c r="C28" s="6"/>
      <c r="D28" s="6"/>
      <c r="E28" s="16"/>
      <c r="F28" s="72"/>
    </row>
    <row r="29" spans="1:9" x14ac:dyDescent="0.2">
      <c r="A29" s="6"/>
      <c r="B29" s="75"/>
      <c r="C29" s="6"/>
      <c r="D29" s="6"/>
      <c r="E29" s="16"/>
      <c r="F29" s="72"/>
    </row>
    <row r="30" spans="1:9" x14ac:dyDescent="0.2">
      <c r="A30" s="6"/>
      <c r="B30" s="75"/>
      <c r="C30" s="6"/>
      <c r="D30" s="6"/>
      <c r="E30" s="16"/>
      <c r="F30" s="72"/>
    </row>
    <row r="31" spans="1:9" x14ac:dyDescent="0.2">
      <c r="A31" s="6"/>
      <c r="B31" s="75"/>
      <c r="C31" s="6"/>
      <c r="D31" s="6"/>
      <c r="E31" s="16"/>
      <c r="F31" s="72"/>
    </row>
    <row r="32" spans="1:9" x14ac:dyDescent="0.2">
      <c r="A32" s="6"/>
      <c r="B32" s="72"/>
      <c r="C32" s="5"/>
      <c r="D32" s="6"/>
      <c r="E32" s="16"/>
      <c r="F32" s="72"/>
    </row>
    <row r="33" spans="1:6" x14ac:dyDescent="0.2">
      <c r="A33" s="5"/>
      <c r="B33" s="5"/>
      <c r="C33" s="5"/>
      <c r="D33" s="6"/>
      <c r="E33" s="16"/>
      <c r="F33" s="72"/>
    </row>
    <row r="42" spans="1:6" x14ac:dyDescent="0.2">
      <c r="D42" s="45"/>
    </row>
    <row r="47" spans="1:6" x14ac:dyDescent="0.2">
      <c r="E47" s="2"/>
    </row>
    <row r="49" spans="5:5" x14ac:dyDescent="0.2">
      <c r="E49" s="2"/>
    </row>
  </sheetData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3"/>
  <sheetViews>
    <sheetView workbookViewId="0">
      <selection activeCell="C18" sqref="C18"/>
    </sheetView>
  </sheetViews>
  <sheetFormatPr defaultRowHeight="12.75" x14ac:dyDescent="0.2"/>
  <cols>
    <col min="2" max="2" width="44" customWidth="1"/>
    <col min="3" max="3" width="6.85546875" customWidth="1"/>
    <col min="4" max="4" width="8" customWidth="1"/>
    <col min="8" max="8" width="11.28515625" bestFit="1" customWidth="1"/>
  </cols>
  <sheetData>
    <row r="1" spans="1:9" x14ac:dyDescent="0.2">
      <c r="A1" s="5">
        <v>2026</v>
      </c>
      <c r="B1" s="11" t="s">
        <v>19</v>
      </c>
      <c r="C1" s="5"/>
      <c r="D1" s="5"/>
      <c r="I1" s="21" t="s">
        <v>485</v>
      </c>
    </row>
    <row r="2" spans="1:9" x14ac:dyDescent="0.2">
      <c r="A2" s="7"/>
      <c r="B2" s="11" t="s">
        <v>381</v>
      </c>
      <c r="C2" s="5"/>
      <c r="D2" s="5"/>
      <c r="H2" s="21" t="s">
        <v>482</v>
      </c>
      <c r="I2" s="15">
        <v>3098</v>
      </c>
    </row>
    <row r="3" spans="1:9" x14ac:dyDescent="0.2">
      <c r="A3" s="38" t="s">
        <v>194</v>
      </c>
      <c r="B3" s="26">
        <v>107051</v>
      </c>
      <c r="C3" s="5"/>
      <c r="D3" s="5"/>
      <c r="H3" s="21" t="s">
        <v>483</v>
      </c>
      <c r="I3" s="15">
        <v>6000</v>
      </c>
    </row>
    <row r="4" spans="1:9" x14ac:dyDescent="0.2">
      <c r="A4" s="32" t="s">
        <v>328</v>
      </c>
      <c r="B4" s="11">
        <v>1134</v>
      </c>
      <c r="C4" s="5"/>
      <c r="D4" s="5"/>
      <c r="I4" s="15">
        <f>SUM(I2:I3)</f>
        <v>9098</v>
      </c>
    </row>
    <row r="5" spans="1:9" x14ac:dyDescent="0.2">
      <c r="A5" s="32" t="s">
        <v>53</v>
      </c>
      <c r="B5" s="38"/>
      <c r="C5" s="38" t="s">
        <v>21</v>
      </c>
      <c r="D5" s="32" t="s">
        <v>80</v>
      </c>
      <c r="H5" s="21" t="s">
        <v>484</v>
      </c>
      <c r="I5" s="15">
        <f>C22-I4</f>
        <v>15205</v>
      </c>
    </row>
    <row r="6" spans="1:9" x14ac:dyDescent="0.2">
      <c r="A6" s="5"/>
      <c r="B6" s="36"/>
      <c r="C6" s="5"/>
      <c r="D6" s="5"/>
    </row>
    <row r="7" spans="1:9" ht="16.5" customHeight="1" x14ac:dyDescent="0.2">
      <c r="A7" s="5" t="s">
        <v>82</v>
      </c>
      <c r="B7" s="42" t="s">
        <v>111</v>
      </c>
      <c r="C7" s="14"/>
      <c r="D7" s="7"/>
    </row>
    <row r="8" spans="1:9" x14ac:dyDescent="0.2">
      <c r="A8" s="5" t="s">
        <v>79</v>
      </c>
      <c r="B8" s="5"/>
      <c r="C8" s="14"/>
      <c r="D8" s="7"/>
    </row>
    <row r="9" spans="1:9" x14ac:dyDescent="0.2">
      <c r="A9" s="5" t="s">
        <v>58</v>
      </c>
      <c r="B9" s="5" t="s">
        <v>27</v>
      </c>
      <c r="C9" s="14"/>
      <c r="D9" s="5"/>
    </row>
    <row r="10" spans="1:9" x14ac:dyDescent="0.2">
      <c r="A10" s="6" t="s">
        <v>54</v>
      </c>
      <c r="B10" s="6" t="s">
        <v>73</v>
      </c>
      <c r="C10" s="16">
        <f>SUM(C6:C9)</f>
        <v>0</v>
      </c>
      <c r="D10" s="5"/>
    </row>
    <row r="11" spans="1:9" x14ac:dyDescent="0.2">
      <c r="A11" s="5"/>
      <c r="B11" s="5" t="s">
        <v>61</v>
      </c>
      <c r="C11" s="14"/>
      <c r="D11" s="5"/>
    </row>
    <row r="12" spans="1:9" x14ac:dyDescent="0.2">
      <c r="A12" s="5"/>
      <c r="B12" s="5" t="s">
        <v>40</v>
      </c>
      <c r="C12" s="14"/>
      <c r="D12" s="5"/>
    </row>
    <row r="13" spans="1:9" x14ac:dyDescent="0.2">
      <c r="A13" s="6" t="s">
        <v>56</v>
      </c>
      <c r="B13" s="6" t="s">
        <v>59</v>
      </c>
      <c r="C13" s="16">
        <f>C11+C12</f>
        <v>0</v>
      </c>
      <c r="D13" s="5"/>
    </row>
    <row r="14" spans="1:9" x14ac:dyDescent="0.2">
      <c r="A14" s="59" t="s">
        <v>45</v>
      </c>
      <c r="B14" s="24" t="s">
        <v>318</v>
      </c>
      <c r="C14" s="16">
        <v>200</v>
      </c>
      <c r="D14" s="75" t="s">
        <v>149</v>
      </c>
    </row>
    <row r="15" spans="1:9" ht="51" x14ac:dyDescent="0.2">
      <c r="A15" s="59" t="s">
        <v>83</v>
      </c>
      <c r="B15" s="204" t="s">
        <v>596</v>
      </c>
      <c r="C15" s="103">
        <v>18736</v>
      </c>
      <c r="D15" s="75" t="s">
        <v>217</v>
      </c>
    </row>
    <row r="16" spans="1:9" x14ac:dyDescent="0.2">
      <c r="A16" s="59" t="s">
        <v>50</v>
      </c>
      <c r="B16" s="43" t="s">
        <v>305</v>
      </c>
      <c r="C16" s="16">
        <v>0</v>
      </c>
      <c r="D16" s="75" t="s">
        <v>156</v>
      </c>
      <c r="F16" s="15"/>
    </row>
    <row r="17" spans="1:7" x14ac:dyDescent="0.2">
      <c r="A17" s="6" t="s">
        <v>81</v>
      </c>
      <c r="B17" s="43" t="s">
        <v>317</v>
      </c>
      <c r="C17" s="16">
        <v>0</v>
      </c>
      <c r="D17" s="75" t="s">
        <v>158</v>
      </c>
      <c r="F17" s="15"/>
      <c r="G17" s="136"/>
    </row>
    <row r="18" spans="1:7" x14ac:dyDescent="0.2">
      <c r="A18" s="6" t="s">
        <v>81</v>
      </c>
      <c r="B18" s="117" t="s">
        <v>40</v>
      </c>
      <c r="C18" s="120">
        <v>5167</v>
      </c>
      <c r="D18" s="72"/>
      <c r="F18" s="15">
        <f>C14+C15+C20</f>
        <v>19136</v>
      </c>
      <c r="G18" s="133">
        <f>F18*0.27</f>
        <v>5166.72</v>
      </c>
    </row>
    <row r="19" spans="1:7" x14ac:dyDescent="0.2">
      <c r="A19" s="5"/>
      <c r="B19" s="24"/>
      <c r="C19" s="14"/>
      <c r="D19" s="72"/>
    </row>
    <row r="20" spans="1:7" x14ac:dyDescent="0.2">
      <c r="A20" s="6" t="s">
        <v>84</v>
      </c>
      <c r="B20" s="43" t="s">
        <v>306</v>
      </c>
      <c r="C20" s="16">
        <v>200</v>
      </c>
      <c r="D20" s="75" t="s">
        <v>218</v>
      </c>
    </row>
    <row r="21" spans="1:7" x14ac:dyDescent="0.2">
      <c r="A21" s="5"/>
      <c r="B21" s="9"/>
      <c r="C21" s="14">
        <v>0</v>
      </c>
      <c r="D21" s="5"/>
    </row>
    <row r="22" spans="1:7" x14ac:dyDescent="0.2">
      <c r="A22" s="6" t="s">
        <v>64</v>
      </c>
      <c r="B22" s="6" t="s">
        <v>63</v>
      </c>
      <c r="C22" s="16">
        <f>SUM(C14:C21)</f>
        <v>24303</v>
      </c>
      <c r="D22" s="5"/>
    </row>
    <row r="23" spans="1:7" x14ac:dyDescent="0.2">
      <c r="A23" s="5" t="s">
        <v>18</v>
      </c>
      <c r="B23" s="5"/>
      <c r="C23" s="16">
        <f>C10+C13+C22</f>
        <v>24303</v>
      </c>
      <c r="D23" s="5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39997558519241921"/>
  </sheetPr>
  <dimension ref="A1:G34"/>
  <sheetViews>
    <sheetView topLeftCell="A10" workbookViewId="0">
      <selection activeCell="H37" sqref="H37"/>
    </sheetView>
  </sheetViews>
  <sheetFormatPr defaultRowHeight="12.75" x14ac:dyDescent="0.2"/>
  <cols>
    <col min="1" max="1" width="11.42578125" customWidth="1"/>
    <col min="2" max="2" width="54.5703125" customWidth="1"/>
    <col min="3" max="3" width="6.7109375" customWidth="1"/>
    <col min="4" max="4" width="7.5703125" customWidth="1"/>
    <col min="5" max="5" width="4.28515625" customWidth="1"/>
    <col min="6" max="6" width="5.7109375" customWidth="1"/>
    <col min="7" max="7" width="10.140625" customWidth="1"/>
  </cols>
  <sheetData>
    <row r="1" spans="1:6" x14ac:dyDescent="0.2">
      <c r="A1" s="201">
        <v>2026</v>
      </c>
      <c r="B1" s="229" t="s">
        <v>19</v>
      </c>
      <c r="C1" s="5"/>
    </row>
    <row r="2" spans="1:6" x14ac:dyDescent="0.2">
      <c r="A2" s="5"/>
      <c r="B2" s="127" t="s">
        <v>117</v>
      </c>
      <c r="C2" s="5"/>
    </row>
    <row r="3" spans="1:6" x14ac:dyDescent="0.2">
      <c r="A3" s="5"/>
      <c r="B3" s="11"/>
      <c r="C3" s="5"/>
    </row>
    <row r="4" spans="1:6" x14ac:dyDescent="0.2">
      <c r="A4" s="38" t="s">
        <v>194</v>
      </c>
      <c r="B4" s="107">
        <v>104037</v>
      </c>
      <c r="C4" s="5"/>
    </row>
    <row r="5" spans="1:6" x14ac:dyDescent="0.2">
      <c r="A5" s="32" t="s">
        <v>328</v>
      </c>
      <c r="B5" s="107">
        <v>1113</v>
      </c>
      <c r="C5" s="5"/>
    </row>
    <row r="6" spans="1:6" x14ac:dyDescent="0.2">
      <c r="A6" s="6" t="s">
        <v>53</v>
      </c>
      <c r="B6" s="5"/>
      <c r="C6" s="12" t="s">
        <v>21</v>
      </c>
      <c r="D6" s="5" t="s">
        <v>80</v>
      </c>
      <c r="E6" s="47"/>
      <c r="F6" s="47"/>
    </row>
    <row r="7" spans="1:6" ht="20.25" customHeight="1" x14ac:dyDescent="0.2">
      <c r="A7" s="5" t="s">
        <v>82</v>
      </c>
      <c r="B7" s="44" t="s">
        <v>118</v>
      </c>
      <c r="C7" s="14"/>
      <c r="D7" s="5">
        <v>5641</v>
      </c>
      <c r="E7" s="47"/>
      <c r="F7" s="47"/>
    </row>
    <row r="8" spans="1:6" x14ac:dyDescent="0.2">
      <c r="A8" s="5" t="s">
        <v>58</v>
      </c>
      <c r="B8" s="5" t="s">
        <v>40</v>
      </c>
      <c r="C8" s="14"/>
      <c r="D8" s="75"/>
      <c r="E8" s="47"/>
      <c r="F8" s="47"/>
    </row>
    <row r="9" spans="1:6" x14ac:dyDescent="0.2">
      <c r="A9" s="6" t="s">
        <v>54</v>
      </c>
      <c r="B9" s="6" t="s">
        <v>60</v>
      </c>
      <c r="C9" s="16">
        <f>SUM(C7:C8)</f>
        <v>0</v>
      </c>
      <c r="D9" s="75"/>
      <c r="E9" s="47"/>
      <c r="F9" s="47"/>
    </row>
    <row r="10" spans="1:6" x14ac:dyDescent="0.2">
      <c r="A10" s="5"/>
      <c r="B10" s="5" t="s">
        <v>61</v>
      </c>
      <c r="C10" s="14"/>
      <c r="D10" s="75"/>
      <c r="E10" s="47"/>
      <c r="F10" s="47"/>
    </row>
    <row r="11" spans="1:6" x14ac:dyDescent="0.2">
      <c r="A11" s="5"/>
      <c r="B11" s="5" t="s">
        <v>40</v>
      </c>
      <c r="C11" s="14"/>
      <c r="D11" s="75"/>
      <c r="E11" s="47"/>
      <c r="F11" s="47"/>
    </row>
    <row r="12" spans="1:6" x14ac:dyDescent="0.2">
      <c r="A12" s="6" t="s">
        <v>56</v>
      </c>
      <c r="B12" s="6" t="s">
        <v>59</v>
      </c>
      <c r="C12" s="16">
        <f>C10+C11</f>
        <v>0</v>
      </c>
      <c r="D12" s="75"/>
      <c r="E12" s="47"/>
      <c r="F12" s="47"/>
    </row>
    <row r="13" spans="1:6" x14ac:dyDescent="0.2">
      <c r="A13" s="6"/>
      <c r="B13" s="5"/>
      <c r="C13" s="16"/>
      <c r="D13" s="75"/>
      <c r="E13" s="47"/>
      <c r="F13" s="47"/>
    </row>
    <row r="14" spans="1:6" x14ac:dyDescent="0.2">
      <c r="A14" s="266" t="s">
        <v>45</v>
      </c>
      <c r="B14" s="24" t="s">
        <v>126</v>
      </c>
      <c r="C14" s="14"/>
      <c r="D14" s="75"/>
      <c r="E14" s="47"/>
      <c r="F14" s="63"/>
    </row>
    <row r="15" spans="1:6" x14ac:dyDescent="0.2">
      <c r="A15" s="267"/>
      <c r="B15" s="5" t="s">
        <v>113</v>
      </c>
      <c r="C15" s="14"/>
      <c r="D15" s="75"/>
      <c r="E15" s="47"/>
      <c r="F15" s="47"/>
    </row>
    <row r="16" spans="1:6" ht="18.75" customHeight="1" x14ac:dyDescent="0.2">
      <c r="A16" s="267"/>
      <c r="B16" s="44" t="s">
        <v>119</v>
      </c>
      <c r="C16" s="14"/>
      <c r="D16" s="75"/>
      <c r="E16" s="47"/>
      <c r="F16" s="47"/>
    </row>
    <row r="17" spans="1:7" ht="27" customHeight="1" x14ac:dyDescent="0.2">
      <c r="A17" s="260"/>
      <c r="B17" s="23" t="s">
        <v>92</v>
      </c>
      <c r="C17" s="29"/>
      <c r="D17" s="89"/>
      <c r="E17" s="47"/>
      <c r="F17" s="47"/>
    </row>
    <row r="18" spans="1:7" ht="27" customHeight="1" x14ac:dyDescent="0.2">
      <c r="A18" s="5" t="s">
        <v>88</v>
      </c>
      <c r="B18" s="44" t="s">
        <v>120</v>
      </c>
      <c r="C18" s="14"/>
      <c r="D18" s="75"/>
      <c r="E18" s="47"/>
      <c r="F18" s="47"/>
    </row>
    <row r="19" spans="1:7" x14ac:dyDescent="0.2">
      <c r="A19" s="5" t="s">
        <v>46</v>
      </c>
      <c r="B19" s="24" t="s">
        <v>122</v>
      </c>
      <c r="C19" s="14"/>
      <c r="D19" s="75"/>
      <c r="E19" s="47"/>
      <c r="F19" s="47"/>
    </row>
    <row r="20" spans="1:7" x14ac:dyDescent="0.2">
      <c r="A20" s="266" t="s">
        <v>47</v>
      </c>
      <c r="B20" s="5" t="s">
        <v>93</v>
      </c>
      <c r="C20" s="14"/>
      <c r="D20" s="75"/>
      <c r="E20" s="47"/>
      <c r="F20" s="47"/>
    </row>
    <row r="21" spans="1:7" x14ac:dyDescent="0.2">
      <c r="A21" s="267"/>
      <c r="B21" s="5" t="s">
        <v>7</v>
      </c>
      <c r="C21" s="14"/>
      <c r="D21" s="75"/>
      <c r="E21" s="47"/>
      <c r="F21" s="47"/>
    </row>
    <row r="22" spans="1:7" x14ac:dyDescent="0.2">
      <c r="A22" s="260"/>
      <c r="B22" s="5" t="s">
        <v>94</v>
      </c>
      <c r="C22" s="14"/>
      <c r="D22" s="75"/>
      <c r="E22" s="47"/>
      <c r="F22" s="47"/>
    </row>
    <row r="23" spans="1:7" ht="38.25" customHeight="1" x14ac:dyDescent="0.2">
      <c r="A23" s="6" t="s">
        <v>83</v>
      </c>
      <c r="B23" s="118" t="s">
        <v>534</v>
      </c>
      <c r="C23" s="103">
        <v>800</v>
      </c>
      <c r="D23" s="75" t="s">
        <v>217</v>
      </c>
      <c r="E23" s="47"/>
      <c r="F23" s="47"/>
    </row>
    <row r="24" spans="1:7" ht="15" customHeight="1" x14ac:dyDescent="0.2">
      <c r="A24" s="5" t="s">
        <v>49</v>
      </c>
      <c r="B24" s="43" t="s">
        <v>121</v>
      </c>
      <c r="C24" s="14"/>
      <c r="D24" s="75"/>
      <c r="E24" s="47"/>
      <c r="F24" s="47"/>
    </row>
    <row r="25" spans="1:7" x14ac:dyDescent="0.2">
      <c r="A25" s="24" t="s">
        <v>52</v>
      </c>
      <c r="B25" s="24" t="s">
        <v>123</v>
      </c>
      <c r="C25" s="14"/>
      <c r="D25" s="75"/>
      <c r="E25" s="47"/>
      <c r="F25" s="47"/>
    </row>
    <row r="26" spans="1:7" x14ac:dyDescent="0.2">
      <c r="A26" s="48" t="s">
        <v>50</v>
      </c>
      <c r="B26" s="24" t="s">
        <v>124</v>
      </c>
      <c r="C26" s="14"/>
      <c r="D26" s="77"/>
      <c r="E26" s="47"/>
      <c r="F26" s="57"/>
    </row>
    <row r="27" spans="1:7" x14ac:dyDescent="0.2">
      <c r="A27" s="5" t="s">
        <v>51</v>
      </c>
      <c r="B27" s="24" t="s">
        <v>108</v>
      </c>
      <c r="C27" s="14"/>
      <c r="D27" s="75"/>
      <c r="E27" s="47"/>
      <c r="F27" s="57"/>
    </row>
    <row r="28" spans="1:7" x14ac:dyDescent="0.2">
      <c r="A28" s="6" t="s">
        <v>81</v>
      </c>
      <c r="B28" s="24" t="s">
        <v>223</v>
      </c>
      <c r="C28" s="16">
        <v>216</v>
      </c>
      <c r="D28" s="75" t="s">
        <v>158</v>
      </c>
      <c r="E28" s="47"/>
      <c r="F28" s="57"/>
      <c r="G28" s="227">
        <f>C23*0.27</f>
        <v>216</v>
      </c>
    </row>
    <row r="29" spans="1:7" x14ac:dyDescent="0.2">
      <c r="A29" s="5"/>
      <c r="B29" s="39" t="s">
        <v>125</v>
      </c>
      <c r="C29" s="14">
        <v>0</v>
      </c>
      <c r="D29" s="75"/>
      <c r="E29" s="47"/>
      <c r="F29" s="47"/>
    </row>
    <row r="30" spans="1:7" x14ac:dyDescent="0.2">
      <c r="A30" s="6" t="s">
        <v>64</v>
      </c>
      <c r="B30" s="6" t="s">
        <v>133</v>
      </c>
      <c r="C30" s="16">
        <f>SUM(C14:C29)</f>
        <v>1016</v>
      </c>
      <c r="D30" s="75"/>
      <c r="E30" s="47"/>
      <c r="F30" s="47"/>
    </row>
    <row r="31" spans="1:7" x14ac:dyDescent="0.2">
      <c r="A31" s="5"/>
      <c r="B31" s="5"/>
      <c r="C31" s="5"/>
      <c r="D31" s="75"/>
      <c r="E31" s="47"/>
      <c r="F31" s="47"/>
    </row>
    <row r="32" spans="1:7" x14ac:dyDescent="0.2">
      <c r="A32" s="5" t="s">
        <v>89</v>
      </c>
      <c r="B32" s="24"/>
      <c r="C32" s="14"/>
      <c r="D32" s="75"/>
      <c r="E32" s="47"/>
      <c r="F32" s="47"/>
    </row>
    <row r="33" spans="1:6" x14ac:dyDescent="0.2">
      <c r="A33" s="6" t="s">
        <v>70</v>
      </c>
      <c r="B33" s="6" t="s">
        <v>71</v>
      </c>
      <c r="C33" s="16">
        <f>SUM(C32:C32)</f>
        <v>0</v>
      </c>
      <c r="E33" s="47"/>
      <c r="F33" s="47"/>
    </row>
    <row r="34" spans="1:6" x14ac:dyDescent="0.2">
      <c r="A34" s="5" t="s">
        <v>18</v>
      </c>
      <c r="B34" s="5"/>
      <c r="C34" s="16">
        <f>C9+C12+C30+C33</f>
        <v>1016</v>
      </c>
      <c r="E34" s="47"/>
      <c r="F34" s="47"/>
    </row>
  </sheetData>
  <mergeCells count="2">
    <mergeCell ref="A14:A17"/>
    <mergeCell ref="A20:A2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39997558519241921"/>
  </sheetPr>
  <dimension ref="A1:G34"/>
  <sheetViews>
    <sheetView topLeftCell="A10" workbookViewId="0">
      <selection activeCell="B14" sqref="B14"/>
    </sheetView>
  </sheetViews>
  <sheetFormatPr defaultRowHeight="12.75" x14ac:dyDescent="0.2"/>
  <cols>
    <col min="1" max="1" width="11.42578125" customWidth="1"/>
    <col min="2" max="2" width="54.5703125" customWidth="1"/>
    <col min="3" max="3" width="6.7109375" customWidth="1"/>
    <col min="4" max="4" width="7.5703125" customWidth="1"/>
    <col min="5" max="5" width="4.28515625" customWidth="1"/>
    <col min="6" max="6" width="5.7109375" customWidth="1"/>
    <col min="7" max="7" width="10.140625" customWidth="1"/>
  </cols>
  <sheetData>
    <row r="1" spans="1:6" x14ac:dyDescent="0.2">
      <c r="A1" s="201">
        <v>2026</v>
      </c>
      <c r="B1" s="229" t="s">
        <v>19</v>
      </c>
      <c r="C1" s="5"/>
    </row>
    <row r="2" spans="1:6" x14ac:dyDescent="0.2">
      <c r="A2" s="5"/>
      <c r="B2" s="127" t="s">
        <v>398</v>
      </c>
      <c r="C2" s="5"/>
    </row>
    <row r="3" spans="1:6" x14ac:dyDescent="0.2">
      <c r="A3" s="5"/>
      <c r="B3" s="11"/>
      <c r="C3" s="5"/>
    </row>
    <row r="4" spans="1:6" x14ac:dyDescent="0.2">
      <c r="A4" s="38" t="s">
        <v>194</v>
      </c>
      <c r="B4" s="106" t="s">
        <v>399</v>
      </c>
      <c r="C4" s="5"/>
    </row>
    <row r="5" spans="1:6" x14ac:dyDescent="0.2">
      <c r="A5" s="32" t="s">
        <v>328</v>
      </c>
      <c r="B5" s="107">
        <v>1306</v>
      </c>
      <c r="C5" s="5"/>
    </row>
    <row r="6" spans="1:6" x14ac:dyDescent="0.2">
      <c r="A6" s="6" t="s">
        <v>53</v>
      </c>
      <c r="B6" s="5"/>
      <c r="C6" s="12" t="s">
        <v>21</v>
      </c>
      <c r="D6" s="5" t="s">
        <v>80</v>
      </c>
      <c r="E6" s="47"/>
      <c r="F6" s="47"/>
    </row>
    <row r="7" spans="1:6" ht="20.25" customHeight="1" x14ac:dyDescent="0.2">
      <c r="A7" s="5" t="s">
        <v>82</v>
      </c>
      <c r="B7" s="44" t="s">
        <v>118</v>
      </c>
      <c r="C7" s="14"/>
      <c r="D7" s="5">
        <v>5641</v>
      </c>
      <c r="E7" s="47"/>
      <c r="F7" s="47"/>
    </row>
    <row r="8" spans="1:6" x14ac:dyDescent="0.2">
      <c r="A8" s="5" t="s">
        <v>58</v>
      </c>
      <c r="B8" s="5" t="s">
        <v>40</v>
      </c>
      <c r="C8" s="14"/>
      <c r="D8" s="75"/>
      <c r="E8" s="47"/>
      <c r="F8" s="47"/>
    </row>
    <row r="9" spans="1:6" x14ac:dyDescent="0.2">
      <c r="A9" s="6" t="s">
        <v>54</v>
      </c>
      <c r="B9" s="6" t="s">
        <v>60</v>
      </c>
      <c r="C9" s="16">
        <f>SUM(C7:C8)</f>
        <v>0</v>
      </c>
      <c r="D9" s="75"/>
      <c r="E9" s="47"/>
      <c r="F9" s="47"/>
    </row>
    <row r="10" spans="1:6" x14ac:dyDescent="0.2">
      <c r="A10" s="5"/>
      <c r="B10" s="5" t="s">
        <v>61</v>
      </c>
      <c r="C10" s="14"/>
      <c r="D10" s="75"/>
      <c r="E10" s="47"/>
      <c r="F10" s="47"/>
    </row>
    <row r="11" spans="1:6" x14ac:dyDescent="0.2">
      <c r="A11" s="5"/>
      <c r="B11" s="5" t="s">
        <v>40</v>
      </c>
      <c r="C11" s="14"/>
      <c r="D11" s="75"/>
      <c r="E11" s="47"/>
      <c r="F11" s="47"/>
    </row>
    <row r="12" spans="1:6" x14ac:dyDescent="0.2">
      <c r="A12" s="6" t="s">
        <v>56</v>
      </c>
      <c r="B12" s="6" t="s">
        <v>59</v>
      </c>
      <c r="C12" s="16">
        <f>C10+C11</f>
        <v>0</v>
      </c>
      <c r="D12" s="75"/>
      <c r="E12" s="47"/>
      <c r="F12" s="47"/>
    </row>
    <row r="13" spans="1:6" x14ac:dyDescent="0.2">
      <c r="A13" s="6"/>
      <c r="B13" s="5"/>
      <c r="C13" s="16"/>
      <c r="D13" s="75"/>
      <c r="E13" s="47"/>
      <c r="F13" s="47"/>
    </row>
    <row r="14" spans="1:6" x14ac:dyDescent="0.2">
      <c r="A14" s="266" t="s">
        <v>45</v>
      </c>
      <c r="B14" s="24" t="s">
        <v>126</v>
      </c>
      <c r="C14" s="14"/>
      <c r="D14" s="75"/>
      <c r="E14" s="47"/>
      <c r="F14" s="63"/>
    </row>
    <row r="15" spans="1:6" x14ac:dyDescent="0.2">
      <c r="A15" s="267"/>
      <c r="B15" s="5" t="s">
        <v>113</v>
      </c>
      <c r="C15" s="14"/>
      <c r="D15" s="75"/>
      <c r="E15" s="47"/>
      <c r="F15" s="47"/>
    </row>
    <row r="16" spans="1:6" ht="18.75" customHeight="1" x14ac:dyDescent="0.2">
      <c r="A16" s="267"/>
      <c r="B16" s="44" t="s">
        <v>119</v>
      </c>
      <c r="C16" s="14"/>
      <c r="D16" s="75"/>
      <c r="E16" s="47"/>
      <c r="F16" s="47"/>
    </row>
    <row r="17" spans="1:7" ht="27" customHeight="1" x14ac:dyDescent="0.2">
      <c r="A17" s="260"/>
      <c r="B17" s="23" t="s">
        <v>92</v>
      </c>
      <c r="C17" s="29"/>
      <c r="D17" s="89"/>
      <c r="E17" s="47"/>
      <c r="F17" s="47"/>
    </row>
    <row r="18" spans="1:7" ht="27" customHeight="1" x14ac:dyDescent="0.2">
      <c r="A18" s="5" t="s">
        <v>88</v>
      </c>
      <c r="B18" s="44" t="s">
        <v>120</v>
      </c>
      <c r="C18" s="14"/>
      <c r="D18" s="75"/>
      <c r="E18" s="47"/>
      <c r="F18" s="47"/>
    </row>
    <row r="19" spans="1:7" x14ac:dyDescent="0.2">
      <c r="A19" s="5" t="s">
        <v>46</v>
      </c>
      <c r="B19" s="24" t="s">
        <v>122</v>
      </c>
      <c r="C19" s="14"/>
      <c r="D19" s="75"/>
      <c r="E19" s="47"/>
      <c r="F19" s="47"/>
    </row>
    <row r="20" spans="1:7" x14ac:dyDescent="0.2">
      <c r="A20" s="266" t="s">
        <v>47</v>
      </c>
      <c r="B20" s="5" t="s">
        <v>93</v>
      </c>
      <c r="C20" s="14"/>
      <c r="D20" s="75"/>
      <c r="E20" s="47"/>
      <c r="F20" s="47"/>
    </row>
    <row r="21" spans="1:7" x14ac:dyDescent="0.2">
      <c r="A21" s="267"/>
      <c r="B21" s="5" t="s">
        <v>7</v>
      </c>
      <c r="C21" s="14"/>
      <c r="D21" s="75"/>
      <c r="E21" s="47"/>
      <c r="F21" s="47"/>
    </row>
    <row r="22" spans="1:7" x14ac:dyDescent="0.2">
      <c r="A22" s="260"/>
      <c r="B22" s="5" t="s">
        <v>94</v>
      </c>
      <c r="C22" s="14"/>
      <c r="D22" s="75"/>
      <c r="E22" s="47"/>
      <c r="F22" s="47"/>
    </row>
    <row r="23" spans="1:7" ht="38.25" customHeight="1" x14ac:dyDescent="0.2">
      <c r="A23" s="6" t="s">
        <v>83</v>
      </c>
      <c r="B23" s="118" t="s">
        <v>437</v>
      </c>
      <c r="C23" s="103">
        <v>600</v>
      </c>
      <c r="D23" s="75" t="s">
        <v>217</v>
      </c>
      <c r="E23" s="47"/>
      <c r="F23" s="47"/>
    </row>
    <row r="24" spans="1:7" ht="15" customHeight="1" x14ac:dyDescent="0.2">
      <c r="A24" s="5" t="s">
        <v>49</v>
      </c>
      <c r="B24" s="43" t="s">
        <v>121</v>
      </c>
      <c r="C24" s="14"/>
      <c r="D24" s="75"/>
      <c r="E24" s="47"/>
      <c r="F24" s="47"/>
    </row>
    <row r="25" spans="1:7" x14ac:dyDescent="0.2">
      <c r="A25" s="24" t="s">
        <v>52</v>
      </c>
      <c r="B25" s="24" t="s">
        <v>123</v>
      </c>
      <c r="C25" s="14"/>
      <c r="D25" s="75"/>
      <c r="E25" s="47"/>
      <c r="F25" s="47"/>
    </row>
    <row r="26" spans="1:7" x14ac:dyDescent="0.2">
      <c r="A26" s="48" t="s">
        <v>50</v>
      </c>
      <c r="B26" s="24" t="s">
        <v>124</v>
      </c>
      <c r="C26" s="14"/>
      <c r="D26" s="77"/>
      <c r="E26" s="47"/>
      <c r="F26" s="57"/>
    </row>
    <row r="27" spans="1:7" x14ac:dyDescent="0.2">
      <c r="A27" s="5" t="s">
        <v>51</v>
      </c>
      <c r="B27" s="24" t="s">
        <v>108</v>
      </c>
      <c r="C27" s="14"/>
      <c r="D27" s="75"/>
      <c r="E27" s="47"/>
      <c r="F27" s="57"/>
    </row>
    <row r="28" spans="1:7" x14ac:dyDescent="0.2">
      <c r="A28" s="6" t="s">
        <v>81</v>
      </c>
      <c r="B28" s="24" t="s">
        <v>223</v>
      </c>
      <c r="C28" s="120">
        <v>162</v>
      </c>
      <c r="D28" s="75" t="s">
        <v>158</v>
      </c>
      <c r="E28" s="47"/>
      <c r="F28" s="57"/>
      <c r="G28" s="133">
        <f>C23*0.27</f>
        <v>162</v>
      </c>
    </row>
    <row r="29" spans="1:7" x14ac:dyDescent="0.2">
      <c r="A29" s="5"/>
      <c r="B29" s="39" t="s">
        <v>125</v>
      </c>
      <c r="C29" s="14">
        <v>0</v>
      </c>
      <c r="D29" s="75"/>
      <c r="E29" s="47"/>
      <c r="F29" s="47"/>
    </row>
    <row r="30" spans="1:7" x14ac:dyDescent="0.2">
      <c r="A30" s="6" t="s">
        <v>64</v>
      </c>
      <c r="B30" s="6" t="s">
        <v>133</v>
      </c>
      <c r="C30" s="16">
        <f>SUM(C14:C29)</f>
        <v>762</v>
      </c>
      <c r="D30" s="75"/>
      <c r="E30" s="47"/>
      <c r="F30" s="47"/>
    </row>
    <row r="31" spans="1:7" x14ac:dyDescent="0.2">
      <c r="A31" s="5"/>
      <c r="B31" s="5"/>
      <c r="C31" s="5"/>
      <c r="D31" s="75"/>
      <c r="E31" s="47"/>
      <c r="F31" s="47"/>
    </row>
    <row r="32" spans="1:7" x14ac:dyDescent="0.2">
      <c r="A32" s="5" t="s">
        <v>89</v>
      </c>
      <c r="B32" s="24"/>
      <c r="C32" s="14"/>
      <c r="D32" s="75"/>
      <c r="E32" s="47"/>
      <c r="F32" s="47"/>
    </row>
    <row r="33" spans="1:6" x14ac:dyDescent="0.2">
      <c r="A33" s="6" t="s">
        <v>70</v>
      </c>
      <c r="B33" s="6" t="s">
        <v>71</v>
      </c>
      <c r="C33" s="16">
        <f>SUM(C32:C32)</f>
        <v>0</v>
      </c>
      <c r="E33" s="47"/>
      <c r="F33" s="47"/>
    </row>
    <row r="34" spans="1:6" x14ac:dyDescent="0.2">
      <c r="A34" s="5" t="s">
        <v>18</v>
      </c>
      <c r="B34" s="5"/>
      <c r="C34" s="16">
        <f>C9+C12+C30+C33</f>
        <v>762</v>
      </c>
      <c r="E34" s="47"/>
      <c r="F34" s="47"/>
    </row>
  </sheetData>
  <mergeCells count="2">
    <mergeCell ref="A14:A17"/>
    <mergeCell ref="A20:A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2:O41"/>
  <sheetViews>
    <sheetView workbookViewId="0">
      <selection activeCell="E18" sqref="E18"/>
    </sheetView>
  </sheetViews>
  <sheetFormatPr defaultRowHeight="12.75" x14ac:dyDescent="0.2"/>
  <cols>
    <col min="1" max="2" width="7.28515625" customWidth="1"/>
    <col min="3" max="3" width="6.140625" customWidth="1"/>
    <col min="4" max="4" width="53.5703125" customWidth="1"/>
    <col min="5" max="5" width="7.42578125" customWidth="1"/>
    <col min="6" max="6" width="6.5703125" customWidth="1"/>
    <col min="12" max="12" width="5.140625" customWidth="1"/>
    <col min="13" max="13" width="57.85546875" bestFit="1" customWidth="1"/>
  </cols>
  <sheetData>
    <row r="2" spans="1:15" x14ac:dyDescent="0.2">
      <c r="C2" s="205">
        <v>2026</v>
      </c>
      <c r="D2" s="237" t="s">
        <v>35</v>
      </c>
    </row>
    <row r="3" spans="1:15" x14ac:dyDescent="0.2">
      <c r="D3" s="26" t="s">
        <v>556</v>
      </c>
    </row>
    <row r="4" spans="1:15" x14ac:dyDescent="0.2">
      <c r="D4" s="26" t="s">
        <v>36</v>
      </c>
    </row>
    <row r="5" spans="1:15" x14ac:dyDescent="0.2">
      <c r="A5" s="4"/>
      <c r="B5" s="4"/>
      <c r="C5" s="4"/>
      <c r="D5" s="26"/>
      <c r="F5" s="4"/>
    </row>
    <row r="6" spans="1:15" x14ac:dyDescent="0.2">
      <c r="A6" s="4"/>
      <c r="B6" s="4"/>
      <c r="C6" s="4"/>
    </row>
    <row r="7" spans="1:15" x14ac:dyDescent="0.2">
      <c r="A7" s="4"/>
      <c r="B7" s="4"/>
      <c r="C7" s="4"/>
      <c r="D7" s="26"/>
    </row>
    <row r="8" spans="1:15" ht="33.75" x14ac:dyDescent="0.2">
      <c r="A8" s="33" t="s">
        <v>53</v>
      </c>
      <c r="B8" s="33" t="s">
        <v>194</v>
      </c>
      <c r="C8" s="135" t="s">
        <v>195</v>
      </c>
      <c r="D8" s="6"/>
      <c r="E8" s="7" t="s">
        <v>21</v>
      </c>
      <c r="F8" s="5" t="s">
        <v>80</v>
      </c>
    </row>
    <row r="9" spans="1:15" x14ac:dyDescent="0.2">
      <c r="A9" s="24" t="s">
        <v>67</v>
      </c>
      <c r="B9" s="75"/>
      <c r="C9" s="6"/>
      <c r="D9" s="32" t="s">
        <v>211</v>
      </c>
      <c r="E9" s="111">
        <v>11000</v>
      </c>
      <c r="F9" s="74" t="s">
        <v>171</v>
      </c>
      <c r="J9" s="6"/>
      <c r="K9" s="75"/>
      <c r="L9" s="6"/>
      <c r="M9" s="32"/>
      <c r="N9" s="16"/>
      <c r="O9" s="75"/>
    </row>
    <row r="10" spans="1:15" ht="12.75" customHeight="1" x14ac:dyDescent="0.2">
      <c r="A10" s="24"/>
      <c r="B10" s="72"/>
      <c r="C10" s="5"/>
      <c r="D10" s="9"/>
      <c r="E10" s="24"/>
      <c r="F10" s="74"/>
      <c r="N10" s="15"/>
    </row>
    <row r="11" spans="1:15" ht="12.75" customHeight="1" x14ac:dyDescent="0.2">
      <c r="A11" s="24" t="s">
        <v>67</v>
      </c>
      <c r="B11" s="75" t="s">
        <v>143</v>
      </c>
      <c r="C11" s="5">
        <v>1123</v>
      </c>
      <c r="D11" s="9" t="s">
        <v>512</v>
      </c>
      <c r="E11" s="110">
        <v>420</v>
      </c>
      <c r="F11" s="74" t="s">
        <v>171</v>
      </c>
    </row>
    <row r="12" spans="1:15" ht="25.15" customHeight="1" x14ac:dyDescent="0.2">
      <c r="A12" s="24" t="s">
        <v>67</v>
      </c>
      <c r="B12" s="186" t="s">
        <v>400</v>
      </c>
      <c r="C12" s="109">
        <v>1311</v>
      </c>
      <c r="D12" s="51" t="s">
        <v>361</v>
      </c>
      <c r="E12" s="24">
        <v>1650</v>
      </c>
      <c r="F12" s="74" t="s">
        <v>171</v>
      </c>
    </row>
    <row r="13" spans="1:15" ht="13.5" customHeight="1" x14ac:dyDescent="0.2">
      <c r="A13" s="24" t="s">
        <v>67</v>
      </c>
      <c r="B13" s="75" t="s">
        <v>213</v>
      </c>
      <c r="C13" s="5"/>
      <c r="D13" s="32" t="s">
        <v>212</v>
      </c>
      <c r="E13" s="24">
        <v>0</v>
      </c>
      <c r="F13" s="74" t="s">
        <v>171</v>
      </c>
      <c r="J13" s="5"/>
      <c r="K13" s="5"/>
      <c r="L13" s="5"/>
      <c r="M13" s="24" t="s">
        <v>206</v>
      </c>
      <c r="N13" s="14">
        <v>2024</v>
      </c>
      <c r="O13" s="5">
        <v>2025</v>
      </c>
    </row>
    <row r="14" spans="1:15" ht="28.5" customHeight="1" x14ac:dyDescent="0.2">
      <c r="A14" s="24" t="s">
        <v>67</v>
      </c>
      <c r="B14" s="75" t="s">
        <v>210</v>
      </c>
      <c r="C14" s="6">
        <v>1125</v>
      </c>
      <c r="D14" s="51" t="s">
        <v>363</v>
      </c>
      <c r="E14" s="235">
        <v>70000</v>
      </c>
      <c r="F14" s="74" t="s">
        <v>171</v>
      </c>
      <c r="J14" s="24" t="s">
        <v>67</v>
      </c>
      <c r="K14" s="75" t="s">
        <v>198</v>
      </c>
      <c r="L14" s="5"/>
      <c r="M14" s="24" t="s">
        <v>254</v>
      </c>
      <c r="N14" s="14">
        <v>1300</v>
      </c>
      <c r="O14" s="14"/>
    </row>
    <row r="15" spans="1:15" ht="25.5" x14ac:dyDescent="0.2">
      <c r="A15" s="24"/>
      <c r="B15" s="248"/>
      <c r="C15" s="233"/>
      <c r="D15" s="249" t="s">
        <v>555</v>
      </c>
      <c r="E15" s="235">
        <v>843</v>
      </c>
      <c r="F15" s="232" t="s">
        <v>171</v>
      </c>
      <c r="J15" s="24" t="s">
        <v>67</v>
      </c>
      <c r="K15" s="74" t="s">
        <v>197</v>
      </c>
      <c r="L15" s="5"/>
      <c r="M15" s="43" t="s">
        <v>196</v>
      </c>
      <c r="N15" s="14">
        <v>4700</v>
      </c>
      <c r="O15" s="14"/>
    </row>
    <row r="16" spans="1:15" x14ac:dyDescent="0.2">
      <c r="A16" s="6" t="s">
        <v>67</v>
      </c>
      <c r="B16" s="75"/>
      <c r="C16" s="6"/>
      <c r="D16" s="6" t="s">
        <v>267</v>
      </c>
      <c r="E16" s="103">
        <f>SUM(E9:E15)</f>
        <v>83913</v>
      </c>
      <c r="F16" s="75" t="s">
        <v>171</v>
      </c>
      <c r="J16" s="24" t="s">
        <v>67</v>
      </c>
      <c r="K16" s="75" t="s">
        <v>197</v>
      </c>
      <c r="L16" s="6"/>
      <c r="M16" s="24" t="s">
        <v>200</v>
      </c>
      <c r="N16" s="17">
        <v>400</v>
      </c>
      <c r="O16" s="14"/>
    </row>
    <row r="17" spans="1:15" x14ac:dyDescent="0.2">
      <c r="A17" s="24"/>
      <c r="B17" s="75"/>
      <c r="C17" s="6"/>
      <c r="D17" s="43"/>
      <c r="E17" s="17"/>
      <c r="F17" s="74"/>
      <c r="J17" s="24" t="s">
        <v>67</v>
      </c>
      <c r="K17" s="74" t="s">
        <v>202</v>
      </c>
      <c r="L17" s="24"/>
      <c r="M17" s="24" t="s">
        <v>201</v>
      </c>
      <c r="N17" s="17">
        <v>300</v>
      </c>
      <c r="O17" s="17"/>
    </row>
    <row r="18" spans="1:15" x14ac:dyDescent="0.2">
      <c r="A18" s="6" t="s">
        <v>50</v>
      </c>
      <c r="B18" s="75" t="s">
        <v>202</v>
      </c>
      <c r="C18" s="6">
        <v>1136</v>
      </c>
      <c r="D18" s="76" t="s">
        <v>503</v>
      </c>
      <c r="E18" s="16">
        <v>80</v>
      </c>
      <c r="F18" s="75" t="s">
        <v>156</v>
      </c>
      <c r="J18" s="24" t="s">
        <v>67</v>
      </c>
      <c r="K18" s="74" t="s">
        <v>199</v>
      </c>
      <c r="L18" s="24"/>
      <c r="M18" s="24" t="s">
        <v>360</v>
      </c>
      <c r="N18" s="17">
        <v>1250</v>
      </c>
      <c r="O18" s="17"/>
    </row>
    <row r="19" spans="1:15" x14ac:dyDescent="0.2">
      <c r="A19" s="6"/>
      <c r="B19" s="75"/>
      <c r="C19" s="6"/>
      <c r="D19" s="6"/>
      <c r="E19" s="16"/>
      <c r="F19" s="75"/>
      <c r="J19" s="24"/>
      <c r="K19" s="74"/>
      <c r="L19" s="24"/>
      <c r="M19" s="24"/>
      <c r="N19" s="17"/>
      <c r="O19" s="17"/>
    </row>
    <row r="20" spans="1:15" x14ac:dyDescent="0.2">
      <c r="A20" s="6"/>
      <c r="B20" s="75"/>
      <c r="C20" s="6"/>
      <c r="D20" s="6"/>
      <c r="E20" s="16"/>
      <c r="F20" s="72"/>
      <c r="J20" s="24" t="s">
        <v>67</v>
      </c>
      <c r="K20" s="74" t="s">
        <v>202</v>
      </c>
      <c r="L20" s="24"/>
      <c r="M20" s="24" t="s">
        <v>203</v>
      </c>
      <c r="N20" s="17">
        <v>300</v>
      </c>
      <c r="O20" s="17"/>
    </row>
    <row r="21" spans="1:15" x14ac:dyDescent="0.2">
      <c r="A21" s="6"/>
      <c r="B21" s="75"/>
      <c r="C21" s="6"/>
      <c r="D21" s="6"/>
      <c r="E21" s="16"/>
      <c r="F21" s="72"/>
      <c r="J21" s="24"/>
      <c r="K21" s="74"/>
      <c r="L21" s="24"/>
      <c r="M21" s="19" t="s">
        <v>510</v>
      </c>
      <c r="N21" s="17">
        <v>150</v>
      </c>
      <c r="O21" s="17"/>
    </row>
    <row r="22" spans="1:15" x14ac:dyDescent="0.2">
      <c r="A22" s="187" t="s">
        <v>293</v>
      </c>
      <c r="B22" s="186" t="s">
        <v>400</v>
      </c>
      <c r="C22" s="108">
        <v>1131</v>
      </c>
      <c r="D22" s="24" t="s">
        <v>362</v>
      </c>
      <c r="E22" s="111"/>
      <c r="F22" s="188"/>
      <c r="J22" s="19"/>
      <c r="K22" s="75"/>
      <c r="L22" s="24"/>
      <c r="M22" s="19" t="s">
        <v>470</v>
      </c>
      <c r="N22" s="17">
        <v>100</v>
      </c>
      <c r="O22" s="17"/>
    </row>
    <row r="23" spans="1:15" x14ac:dyDescent="0.2">
      <c r="A23" s="6" t="s">
        <v>293</v>
      </c>
      <c r="B23" s="72"/>
      <c r="C23" s="5"/>
      <c r="D23" s="6" t="s">
        <v>291</v>
      </c>
      <c r="E23" s="16">
        <f>SUM(E22)</f>
        <v>0</v>
      </c>
      <c r="F23" s="74" t="s">
        <v>292</v>
      </c>
      <c r="J23" s="24" t="s">
        <v>67</v>
      </c>
      <c r="K23" s="74" t="s">
        <v>205</v>
      </c>
      <c r="L23" s="5"/>
      <c r="M23" s="24" t="s">
        <v>204</v>
      </c>
      <c r="N23" s="14">
        <v>350</v>
      </c>
      <c r="O23" s="14"/>
    </row>
    <row r="24" spans="1:15" x14ac:dyDescent="0.2">
      <c r="A24" s="6" t="s">
        <v>239</v>
      </c>
      <c r="B24" s="232" t="s">
        <v>240</v>
      </c>
      <c r="C24" s="234">
        <v>1109</v>
      </c>
      <c r="D24" s="233" t="s">
        <v>598</v>
      </c>
      <c r="E24" s="223">
        <v>24967</v>
      </c>
      <c r="F24" s="248" t="s">
        <v>287</v>
      </c>
      <c r="J24" s="24" t="s">
        <v>67</v>
      </c>
      <c r="K24" s="74" t="s">
        <v>205</v>
      </c>
      <c r="L24" s="5"/>
      <c r="M24" s="68" t="s">
        <v>509</v>
      </c>
      <c r="N24" s="14">
        <v>800</v>
      </c>
      <c r="O24" s="14"/>
    </row>
    <row r="25" spans="1:15" x14ac:dyDescent="0.2">
      <c r="A25" s="5"/>
      <c r="B25" s="5"/>
      <c r="C25" s="5"/>
      <c r="D25" s="6" t="s">
        <v>107</v>
      </c>
      <c r="E25" s="16">
        <f>E20+E23+E24</f>
        <v>24967</v>
      </c>
      <c r="F25" s="72"/>
      <c r="J25" s="24" t="s">
        <v>67</v>
      </c>
      <c r="K25" s="74" t="s">
        <v>205</v>
      </c>
      <c r="L25" s="5"/>
      <c r="M25" s="24" t="s">
        <v>208</v>
      </c>
      <c r="N25" s="14">
        <v>30</v>
      </c>
      <c r="O25" s="14"/>
    </row>
    <row r="26" spans="1:15" x14ac:dyDescent="0.2">
      <c r="J26" s="24" t="s">
        <v>67</v>
      </c>
      <c r="K26" s="75" t="s">
        <v>205</v>
      </c>
      <c r="L26" s="5"/>
      <c r="M26" s="9" t="s">
        <v>209</v>
      </c>
      <c r="N26" s="14">
        <v>100</v>
      </c>
      <c r="O26" s="14"/>
    </row>
    <row r="27" spans="1:15" x14ac:dyDescent="0.2">
      <c r="J27" s="24" t="s">
        <v>67</v>
      </c>
      <c r="K27" s="75"/>
      <c r="L27" s="5"/>
      <c r="M27" s="9" t="s">
        <v>511</v>
      </c>
      <c r="N27" s="14"/>
      <c r="O27" s="14"/>
    </row>
    <row r="28" spans="1:15" x14ac:dyDescent="0.2">
      <c r="J28" s="24" t="s">
        <v>67</v>
      </c>
      <c r="K28" s="75"/>
      <c r="L28" s="5"/>
      <c r="M28" s="9"/>
      <c r="N28" s="14"/>
      <c r="O28" s="14"/>
    </row>
    <row r="29" spans="1:15" x14ac:dyDescent="0.2">
      <c r="J29" s="24" t="s">
        <v>67</v>
      </c>
      <c r="K29" s="75" t="s">
        <v>207</v>
      </c>
      <c r="L29" s="5"/>
      <c r="M29" s="9" t="s">
        <v>500</v>
      </c>
      <c r="N29" s="14">
        <v>255</v>
      </c>
      <c r="O29" s="21">
        <v>500</v>
      </c>
    </row>
    <row r="30" spans="1:15" x14ac:dyDescent="0.2">
      <c r="J30" s="6" t="s">
        <v>67</v>
      </c>
      <c r="K30" s="75"/>
      <c r="L30" s="6"/>
      <c r="M30" s="32" t="s">
        <v>211</v>
      </c>
      <c r="N30" s="16">
        <f>SUM(N14:N29)</f>
        <v>10035</v>
      </c>
      <c r="O30" s="16">
        <f>SUM(O14:O29)</f>
        <v>500</v>
      </c>
    </row>
    <row r="34" spans="4:5" x14ac:dyDescent="0.2">
      <c r="D34" s="45"/>
    </row>
    <row r="39" spans="4:5" x14ac:dyDescent="0.2">
      <c r="E39" s="2"/>
    </row>
    <row r="41" spans="4:5" x14ac:dyDescent="0.2">
      <c r="E41" s="2"/>
    </row>
  </sheetData>
  <phoneticPr fontId="2" type="noConversion"/>
  <pageMargins left="0.75" right="0.75" top="1" bottom="1" header="0.5" footer="0.5"/>
  <pageSetup paperSize="9" scale="3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59999389629810485"/>
  </sheetPr>
  <dimension ref="A1:K39"/>
  <sheetViews>
    <sheetView topLeftCell="A10" workbookViewId="0">
      <selection activeCell="C10" sqref="C10"/>
    </sheetView>
  </sheetViews>
  <sheetFormatPr defaultRowHeight="12.75" x14ac:dyDescent="0.2"/>
  <cols>
    <col min="1" max="1" width="9.28515625" customWidth="1"/>
    <col min="2" max="2" width="51.5703125" customWidth="1"/>
    <col min="3" max="3" width="6.42578125" customWidth="1"/>
    <col min="4" max="4" width="7.28515625" customWidth="1"/>
    <col min="5" max="5" width="5" customWidth="1"/>
    <col min="6" max="6" width="7.42578125" customWidth="1"/>
    <col min="7" max="7" width="8.5703125" customWidth="1"/>
    <col min="8" max="8" width="6.85546875" customWidth="1"/>
    <col min="9" max="9" width="7.5703125" customWidth="1"/>
  </cols>
  <sheetData>
    <row r="1" spans="1:9" x14ac:dyDescent="0.2">
      <c r="A1" s="201">
        <v>2026</v>
      </c>
      <c r="B1" s="229" t="s">
        <v>19</v>
      </c>
      <c r="C1" s="5"/>
    </row>
    <row r="2" spans="1:9" x14ac:dyDescent="0.2">
      <c r="A2" s="7"/>
      <c r="B2" s="11" t="s">
        <v>28</v>
      </c>
      <c r="I2" s="21"/>
    </row>
    <row r="3" spans="1:9" x14ac:dyDescent="0.2">
      <c r="A3" s="38" t="s">
        <v>194</v>
      </c>
      <c r="B3" s="78" t="s">
        <v>301</v>
      </c>
      <c r="C3" s="7"/>
      <c r="I3" s="21"/>
    </row>
    <row r="4" spans="1:9" x14ac:dyDescent="0.2">
      <c r="A4" s="32" t="s">
        <v>328</v>
      </c>
      <c r="B4" s="11">
        <v>1302</v>
      </c>
      <c r="C4" s="5"/>
      <c r="I4" s="21"/>
    </row>
    <row r="5" spans="1:9" x14ac:dyDescent="0.2">
      <c r="A5" s="32"/>
      <c r="B5" s="11"/>
      <c r="C5" s="5"/>
      <c r="I5" s="21"/>
    </row>
    <row r="6" spans="1:9" x14ac:dyDescent="0.2">
      <c r="A6" s="32" t="s">
        <v>53</v>
      </c>
      <c r="B6" s="5"/>
      <c r="C6" s="11" t="s">
        <v>21</v>
      </c>
      <c r="D6" s="6" t="s">
        <v>80</v>
      </c>
      <c r="I6" s="21"/>
    </row>
    <row r="7" spans="1:9" x14ac:dyDescent="0.2">
      <c r="A7" s="6"/>
      <c r="B7" s="43"/>
      <c r="C7" s="11"/>
      <c r="D7" s="6"/>
      <c r="I7" s="21"/>
    </row>
    <row r="8" spans="1:9" ht="33.6" customHeight="1" x14ac:dyDescent="0.2">
      <c r="A8" s="5" t="s">
        <v>82</v>
      </c>
      <c r="B8" s="100" t="s">
        <v>585</v>
      </c>
      <c r="C8" s="14">
        <v>800</v>
      </c>
      <c r="D8" s="75"/>
      <c r="E8" s="47"/>
      <c r="F8" s="47"/>
      <c r="I8" s="21"/>
    </row>
    <row r="9" spans="1:9" x14ac:dyDescent="0.2">
      <c r="A9" s="5" t="s">
        <v>58</v>
      </c>
      <c r="B9" s="5" t="s">
        <v>27</v>
      </c>
      <c r="C9" s="14">
        <v>216</v>
      </c>
      <c r="D9" s="75"/>
      <c r="E9" s="47"/>
      <c r="F9" s="57">
        <f>C7+C8</f>
        <v>800</v>
      </c>
      <c r="I9" s="21"/>
    </row>
    <row r="10" spans="1:9" x14ac:dyDescent="0.2">
      <c r="A10" s="6" t="s">
        <v>54</v>
      </c>
      <c r="B10" s="34" t="s">
        <v>60</v>
      </c>
      <c r="C10" s="16">
        <f>SUM(C7:C9)</f>
        <v>1016</v>
      </c>
      <c r="D10" s="75"/>
      <c r="E10" s="47"/>
      <c r="F10" s="47"/>
      <c r="I10" s="21"/>
    </row>
    <row r="11" spans="1:9" x14ac:dyDescent="0.2">
      <c r="A11" s="5"/>
      <c r="B11" s="5"/>
      <c r="C11" s="16"/>
      <c r="D11" s="75"/>
      <c r="E11" s="47"/>
      <c r="F11" s="47"/>
      <c r="I11" s="21"/>
    </row>
    <row r="12" spans="1:9" x14ac:dyDescent="0.2">
      <c r="A12" s="6"/>
      <c r="B12" s="5" t="s">
        <v>55</v>
      </c>
      <c r="C12" s="16"/>
      <c r="D12" s="75"/>
      <c r="E12" s="47"/>
      <c r="F12" s="47"/>
      <c r="I12" s="21"/>
    </row>
    <row r="13" spans="1:9" x14ac:dyDescent="0.2">
      <c r="A13" s="6"/>
      <c r="B13" s="5" t="s">
        <v>27</v>
      </c>
      <c r="C13" s="16"/>
      <c r="D13" s="75"/>
      <c r="E13" s="47"/>
      <c r="F13" s="47"/>
      <c r="I13" s="21"/>
    </row>
    <row r="14" spans="1:9" x14ac:dyDescent="0.2">
      <c r="A14" s="6" t="s">
        <v>56</v>
      </c>
      <c r="B14" s="6" t="s">
        <v>59</v>
      </c>
      <c r="C14" s="16">
        <f>C12+C13</f>
        <v>0</v>
      </c>
      <c r="D14" s="75"/>
      <c r="E14" s="47"/>
      <c r="F14" s="47"/>
      <c r="I14" s="21"/>
    </row>
    <row r="15" spans="1:9" x14ac:dyDescent="0.2">
      <c r="A15" s="6" t="s">
        <v>44</v>
      </c>
      <c r="B15" s="5" t="s">
        <v>299</v>
      </c>
      <c r="C15" s="16">
        <v>40</v>
      </c>
      <c r="D15" s="75" t="s">
        <v>150</v>
      </c>
      <c r="E15" s="47"/>
      <c r="F15" s="47"/>
      <c r="I15" s="21"/>
    </row>
    <row r="16" spans="1:9" x14ac:dyDescent="0.2">
      <c r="A16" s="274" t="s">
        <v>45</v>
      </c>
      <c r="B16" s="24" t="s">
        <v>160</v>
      </c>
      <c r="C16" s="56"/>
      <c r="D16" s="75"/>
      <c r="E16" s="47"/>
      <c r="F16" s="63"/>
      <c r="G16" s="47"/>
      <c r="H16" s="4"/>
      <c r="I16" s="21"/>
    </row>
    <row r="17" spans="1:11" ht="15.75" customHeight="1" x14ac:dyDescent="0.2">
      <c r="A17" s="275"/>
      <c r="B17" s="24" t="s">
        <v>321</v>
      </c>
      <c r="C17" s="115">
        <v>80</v>
      </c>
      <c r="D17" s="75"/>
      <c r="E17" s="47"/>
      <c r="F17" s="47"/>
      <c r="G17" s="4"/>
      <c r="H17" s="4"/>
      <c r="I17" s="21"/>
    </row>
    <row r="18" spans="1:11" ht="24" x14ac:dyDescent="0.2">
      <c r="A18" s="275"/>
      <c r="B18" s="100" t="s">
        <v>298</v>
      </c>
      <c r="C18" s="14">
        <v>100</v>
      </c>
      <c r="D18" s="75"/>
      <c r="E18" s="47"/>
      <c r="F18" s="47"/>
      <c r="G18" s="4"/>
      <c r="H18" s="4"/>
      <c r="I18" s="21"/>
    </row>
    <row r="19" spans="1:11" ht="25.5" x14ac:dyDescent="0.2">
      <c r="A19" s="275"/>
      <c r="B19" s="23" t="s">
        <v>300</v>
      </c>
      <c r="C19" s="14">
        <v>800</v>
      </c>
      <c r="D19" s="75"/>
      <c r="E19" s="57"/>
      <c r="F19" s="47"/>
      <c r="G19" s="4"/>
      <c r="H19" s="4"/>
      <c r="I19" s="21"/>
    </row>
    <row r="20" spans="1:11" ht="25.5" x14ac:dyDescent="0.2">
      <c r="A20" s="276"/>
      <c r="B20" s="112" t="s">
        <v>322</v>
      </c>
      <c r="C20" s="111">
        <v>0</v>
      </c>
      <c r="D20" s="75"/>
      <c r="E20" s="57"/>
      <c r="F20" s="47"/>
      <c r="G20" s="4"/>
      <c r="H20" s="4"/>
      <c r="I20" s="4"/>
    </row>
    <row r="21" spans="1:11" x14ac:dyDescent="0.2">
      <c r="A21" s="59" t="s">
        <v>45</v>
      </c>
      <c r="B21" s="76" t="s">
        <v>162</v>
      </c>
      <c r="C21" s="16">
        <f>SUM(C16:C20)</f>
        <v>980</v>
      </c>
      <c r="D21" s="75" t="s">
        <v>149</v>
      </c>
      <c r="E21" s="57"/>
      <c r="F21" s="47"/>
      <c r="G21" s="4"/>
      <c r="H21" s="4"/>
      <c r="I21" s="21"/>
    </row>
    <row r="22" spans="1:11" x14ac:dyDescent="0.2">
      <c r="A22" s="6" t="s">
        <v>46</v>
      </c>
      <c r="B22" s="5" t="s">
        <v>4</v>
      </c>
      <c r="C22" s="103">
        <v>0</v>
      </c>
      <c r="D22" s="75" t="s">
        <v>153</v>
      </c>
      <c r="E22" s="47"/>
      <c r="F22" s="47"/>
      <c r="G22" s="4"/>
      <c r="H22" s="4"/>
      <c r="I22" s="21"/>
    </row>
    <row r="23" spans="1:11" x14ac:dyDescent="0.2">
      <c r="A23" s="266" t="s">
        <v>47</v>
      </c>
      <c r="B23" s="5" t="s">
        <v>96</v>
      </c>
      <c r="C23" s="115">
        <v>500</v>
      </c>
      <c r="D23" s="75"/>
      <c r="E23" s="47"/>
      <c r="F23" s="47"/>
      <c r="G23" s="4"/>
      <c r="H23" s="4"/>
      <c r="I23" s="21"/>
    </row>
    <row r="24" spans="1:11" x14ac:dyDescent="0.2">
      <c r="A24" s="267"/>
      <c r="B24" s="5" t="s">
        <v>97</v>
      </c>
      <c r="C24" s="115">
        <v>1200</v>
      </c>
      <c r="D24" s="75"/>
      <c r="E24" s="47"/>
      <c r="F24" s="47"/>
      <c r="G24" s="4"/>
      <c r="H24" s="4"/>
      <c r="I24" s="21"/>
    </row>
    <row r="25" spans="1:11" x14ac:dyDescent="0.2">
      <c r="A25" s="260"/>
      <c r="B25" s="5" t="s">
        <v>23</v>
      </c>
      <c r="C25" s="115">
        <v>800</v>
      </c>
      <c r="D25" s="75"/>
      <c r="E25" s="57">
        <f>SUM(C23:C25)</f>
        <v>2500</v>
      </c>
      <c r="F25" s="47"/>
      <c r="G25" s="4"/>
      <c r="H25" s="4"/>
      <c r="I25" s="21"/>
    </row>
    <row r="26" spans="1:11" x14ac:dyDescent="0.2">
      <c r="A26" s="59" t="s">
        <v>47</v>
      </c>
      <c r="B26" s="6" t="s">
        <v>165</v>
      </c>
      <c r="C26" s="103">
        <f>SUM(C23:C25)</f>
        <v>2500</v>
      </c>
      <c r="D26" s="75" t="s">
        <v>152</v>
      </c>
      <c r="E26" s="57"/>
      <c r="F26" s="105"/>
      <c r="G26" s="4"/>
      <c r="H26" s="4"/>
      <c r="I26" s="21"/>
    </row>
    <row r="27" spans="1:11" ht="24.75" customHeight="1" x14ac:dyDescent="0.2">
      <c r="A27" s="6" t="s">
        <v>83</v>
      </c>
      <c r="B27" s="113" t="s">
        <v>545</v>
      </c>
      <c r="C27" s="103">
        <v>36313</v>
      </c>
      <c r="D27" s="75" t="s">
        <v>217</v>
      </c>
      <c r="E27" s="47"/>
      <c r="F27" s="47"/>
      <c r="G27" s="4"/>
      <c r="H27" s="4"/>
      <c r="I27" s="21"/>
    </row>
    <row r="28" spans="1:11" ht="29.25" customHeight="1" x14ac:dyDescent="0.2">
      <c r="A28" s="6" t="s">
        <v>52</v>
      </c>
      <c r="B28" s="202" t="s">
        <v>435</v>
      </c>
      <c r="C28" s="103">
        <v>30</v>
      </c>
      <c r="D28" s="75" t="s">
        <v>154</v>
      </c>
      <c r="E28" s="47"/>
      <c r="F28" s="47"/>
      <c r="G28" s="4"/>
      <c r="H28" s="4"/>
      <c r="I28" s="21"/>
      <c r="J28" s="45"/>
      <c r="K28" s="15"/>
    </row>
    <row r="29" spans="1:11" x14ac:dyDescent="0.2">
      <c r="A29" s="6" t="s">
        <v>50</v>
      </c>
      <c r="B29" s="202" t="s">
        <v>546</v>
      </c>
      <c r="C29" s="103">
        <v>50</v>
      </c>
      <c r="D29" s="88" t="s">
        <v>156</v>
      </c>
      <c r="E29" s="47"/>
      <c r="F29" s="47"/>
      <c r="H29" s="4"/>
      <c r="I29" s="21"/>
    </row>
    <row r="30" spans="1:11" x14ac:dyDescent="0.2">
      <c r="A30" s="6" t="s">
        <v>51</v>
      </c>
      <c r="B30" s="5" t="s">
        <v>14</v>
      </c>
      <c r="C30" s="103">
        <v>10</v>
      </c>
      <c r="D30" s="75" t="s">
        <v>157</v>
      </c>
      <c r="E30" s="47"/>
      <c r="F30" s="47"/>
      <c r="H30" s="4"/>
      <c r="I30" s="21"/>
    </row>
    <row r="31" spans="1:11" x14ac:dyDescent="0.2">
      <c r="A31" s="6" t="s">
        <v>81</v>
      </c>
      <c r="B31" s="43" t="s">
        <v>323</v>
      </c>
      <c r="C31" s="120">
        <v>10790</v>
      </c>
      <c r="D31" s="75" t="s">
        <v>158</v>
      </c>
      <c r="E31" s="47"/>
      <c r="F31" s="63"/>
      <c r="G31" s="27">
        <f>C15+C21+C22+C26+C27+C28+C29+C33</f>
        <v>39963</v>
      </c>
      <c r="H31" s="144">
        <f>G31*0.27</f>
        <v>10790.01</v>
      </c>
      <c r="I31" s="91"/>
    </row>
    <row r="32" spans="1:11" x14ac:dyDescent="0.2">
      <c r="A32" s="6"/>
      <c r="B32" s="81"/>
      <c r="C32" s="16">
        <v>0</v>
      </c>
      <c r="D32" s="75"/>
      <c r="F32" s="47"/>
      <c r="G32" s="4"/>
      <c r="H32" s="4"/>
      <c r="I32" s="28"/>
    </row>
    <row r="33" spans="1:9" x14ac:dyDescent="0.2">
      <c r="A33" s="6" t="s">
        <v>84</v>
      </c>
      <c r="B33" s="5" t="s">
        <v>15</v>
      </c>
      <c r="C33" s="16">
        <v>50</v>
      </c>
      <c r="D33" s="75" t="s">
        <v>159</v>
      </c>
      <c r="E33" s="47"/>
      <c r="F33" s="47"/>
      <c r="G33" s="4"/>
      <c r="H33" s="4"/>
      <c r="I33" s="21"/>
    </row>
    <row r="34" spans="1:9" x14ac:dyDescent="0.2">
      <c r="A34" s="6" t="s">
        <v>64</v>
      </c>
      <c r="B34" s="6" t="s">
        <v>63</v>
      </c>
      <c r="C34" s="16">
        <f>C15+C21+C22+C26+C27+C28+C29+C30+C31+C33</f>
        <v>50763</v>
      </c>
      <c r="D34" s="75"/>
      <c r="E34" s="47"/>
      <c r="F34" s="57"/>
    </row>
    <row r="35" spans="1:9" x14ac:dyDescent="0.2">
      <c r="A35" s="6"/>
      <c r="B35" s="5"/>
      <c r="C35" s="16"/>
      <c r="D35" s="75"/>
      <c r="E35" s="47"/>
      <c r="F35" s="57"/>
    </row>
    <row r="36" spans="1:9" ht="12.75" customHeight="1" x14ac:dyDescent="0.2">
      <c r="A36" s="5"/>
      <c r="B36" s="46"/>
      <c r="C36" s="14"/>
      <c r="D36" s="75"/>
      <c r="E36" s="47"/>
      <c r="F36" s="47"/>
    </row>
    <row r="37" spans="1:9" x14ac:dyDescent="0.2">
      <c r="A37" s="6"/>
      <c r="B37" s="6"/>
      <c r="C37" s="16"/>
      <c r="D37" s="90"/>
      <c r="E37" s="47"/>
      <c r="F37" s="47"/>
    </row>
    <row r="38" spans="1:9" x14ac:dyDescent="0.2">
      <c r="A38" s="6"/>
      <c r="B38" s="5" t="s">
        <v>18</v>
      </c>
      <c r="C38" s="16">
        <f>C10+C14+C34</f>
        <v>51779</v>
      </c>
    </row>
    <row r="39" spans="1:9" x14ac:dyDescent="0.2">
      <c r="A39" s="5"/>
      <c r="B39" s="5"/>
      <c r="C39" s="16"/>
    </row>
  </sheetData>
  <mergeCells count="2">
    <mergeCell ref="A23:A25"/>
    <mergeCell ref="A16:A2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47"/>
  </sheetPr>
  <dimension ref="A1:J36"/>
  <sheetViews>
    <sheetView topLeftCell="A4" workbookViewId="0">
      <selection activeCell="C8" sqref="C8"/>
    </sheetView>
  </sheetViews>
  <sheetFormatPr defaultRowHeight="12.75" x14ac:dyDescent="0.2"/>
  <cols>
    <col min="1" max="1" width="9.42578125" customWidth="1"/>
    <col min="2" max="2" width="54" customWidth="1"/>
    <col min="3" max="3" width="6.85546875" customWidth="1"/>
    <col min="4" max="4" width="7" customWidth="1"/>
    <col min="5" max="5" width="4.5703125" customWidth="1"/>
    <col min="6" max="6" width="5.85546875" customWidth="1"/>
    <col min="8" max="8" width="6.85546875" customWidth="1"/>
  </cols>
  <sheetData>
    <row r="1" spans="1:7" x14ac:dyDescent="0.2">
      <c r="A1" s="201">
        <v>2026</v>
      </c>
      <c r="B1" s="229" t="s">
        <v>19</v>
      </c>
      <c r="C1" s="5"/>
      <c r="D1" s="5"/>
    </row>
    <row r="2" spans="1:7" x14ac:dyDescent="0.2">
      <c r="A2" s="5"/>
      <c r="B2" s="127" t="s">
        <v>33</v>
      </c>
      <c r="C2" s="5"/>
      <c r="D2" s="5"/>
    </row>
    <row r="3" spans="1:7" x14ac:dyDescent="0.2">
      <c r="A3" s="32" t="s">
        <v>194</v>
      </c>
      <c r="B3" s="78" t="s">
        <v>301</v>
      </c>
      <c r="C3" s="5"/>
      <c r="D3" s="5"/>
    </row>
    <row r="4" spans="1:7" x14ac:dyDescent="0.2">
      <c r="A4" s="32" t="s">
        <v>328</v>
      </c>
      <c r="B4" s="26">
        <v>1304</v>
      </c>
      <c r="C4" s="5"/>
      <c r="D4" s="5"/>
    </row>
    <row r="5" spans="1:7" x14ac:dyDescent="0.2">
      <c r="A5" s="32"/>
      <c r="B5" s="106"/>
      <c r="C5" s="5"/>
      <c r="D5" s="5"/>
    </row>
    <row r="6" spans="1:7" x14ac:dyDescent="0.2">
      <c r="A6" s="32" t="s">
        <v>53</v>
      </c>
      <c r="B6" s="5"/>
      <c r="C6" s="12" t="s">
        <v>21</v>
      </c>
      <c r="D6" s="5" t="s">
        <v>80</v>
      </c>
      <c r="E6" s="47"/>
      <c r="F6" s="47"/>
    </row>
    <row r="7" spans="1:7" ht="25.5" x14ac:dyDescent="0.2">
      <c r="A7" s="5" t="s">
        <v>82</v>
      </c>
      <c r="B7" s="44" t="s">
        <v>373</v>
      </c>
      <c r="C7" s="14">
        <v>250</v>
      </c>
      <c r="D7" s="75"/>
      <c r="E7" s="47"/>
      <c r="F7" s="47"/>
    </row>
    <row r="8" spans="1:7" x14ac:dyDescent="0.2">
      <c r="A8" s="5" t="s">
        <v>58</v>
      </c>
      <c r="B8" s="5" t="s">
        <v>40</v>
      </c>
      <c r="C8" s="122">
        <v>68</v>
      </c>
      <c r="D8" s="75"/>
      <c r="E8" s="47"/>
      <c r="F8" s="47">
        <f>C7*0.27</f>
        <v>67.5</v>
      </c>
    </row>
    <row r="9" spans="1:7" x14ac:dyDescent="0.2">
      <c r="A9" s="6" t="s">
        <v>54</v>
      </c>
      <c r="B9" s="6" t="s">
        <v>60</v>
      </c>
      <c r="C9" s="16">
        <f>SUM(C7:C8)</f>
        <v>318</v>
      </c>
      <c r="D9" s="75"/>
      <c r="E9" s="47"/>
      <c r="F9" s="47"/>
    </row>
    <row r="10" spans="1:7" ht="14.25" customHeight="1" x14ac:dyDescent="0.2">
      <c r="A10" s="19" t="s">
        <v>174</v>
      </c>
      <c r="B10" s="19" t="s">
        <v>262</v>
      </c>
      <c r="C10" s="14"/>
      <c r="D10" s="75"/>
      <c r="E10" s="47"/>
      <c r="F10" s="47"/>
    </row>
    <row r="11" spans="1:7" ht="14.25" customHeight="1" x14ac:dyDescent="0.2">
      <c r="A11" s="19" t="s">
        <v>57</v>
      </c>
      <c r="B11" s="5" t="s">
        <v>40</v>
      </c>
      <c r="C11" s="14"/>
      <c r="D11" s="75"/>
      <c r="E11" s="47"/>
      <c r="F11" s="47"/>
    </row>
    <row r="12" spans="1:7" ht="14.25" customHeight="1" x14ac:dyDescent="0.2">
      <c r="A12" s="6" t="s">
        <v>56</v>
      </c>
      <c r="B12" s="6" t="s">
        <v>59</v>
      </c>
      <c r="C12" s="16">
        <f>C10+C11</f>
        <v>0</v>
      </c>
      <c r="D12" s="75"/>
      <c r="E12" s="47"/>
      <c r="F12" s="47"/>
    </row>
    <row r="13" spans="1:7" x14ac:dyDescent="0.2">
      <c r="A13" s="6" t="s">
        <v>44</v>
      </c>
      <c r="B13" s="5" t="s">
        <v>376</v>
      </c>
      <c r="C13" s="16">
        <v>20</v>
      </c>
      <c r="D13" s="75"/>
      <c r="E13" s="47"/>
      <c r="F13" s="47"/>
    </row>
    <row r="14" spans="1:7" x14ac:dyDescent="0.2">
      <c r="A14" s="266" t="s">
        <v>45</v>
      </c>
      <c r="B14" s="19" t="s">
        <v>436</v>
      </c>
      <c r="C14" s="14">
        <v>20</v>
      </c>
      <c r="D14" s="75"/>
      <c r="E14" s="47"/>
      <c r="F14" s="63"/>
      <c r="G14" s="45"/>
    </row>
    <row r="15" spans="1:7" x14ac:dyDescent="0.2">
      <c r="A15" s="267"/>
      <c r="B15" s="110" t="s">
        <v>321</v>
      </c>
      <c r="C15" s="115">
        <v>70</v>
      </c>
      <c r="D15" s="75"/>
      <c r="E15" s="47"/>
      <c r="F15" s="47"/>
    </row>
    <row r="16" spans="1:7" ht="51" x14ac:dyDescent="0.2">
      <c r="A16" s="267"/>
      <c r="B16" s="44" t="s">
        <v>283</v>
      </c>
      <c r="C16" s="14">
        <v>100</v>
      </c>
      <c r="D16" s="75"/>
      <c r="E16" s="47"/>
      <c r="F16" s="47"/>
    </row>
    <row r="17" spans="1:10" ht="25.5" x14ac:dyDescent="0.2">
      <c r="A17" s="260"/>
      <c r="B17" s="23" t="s">
        <v>140</v>
      </c>
      <c r="C17" s="29">
        <v>700</v>
      </c>
      <c r="D17" s="89"/>
      <c r="E17" s="57">
        <f>SUM(C14:C17)</f>
        <v>890</v>
      </c>
      <c r="F17" s="47"/>
    </row>
    <row r="18" spans="1:10" ht="41.25" customHeight="1" x14ac:dyDescent="0.2">
      <c r="A18" s="24" t="s">
        <v>45</v>
      </c>
      <c r="B18" s="114" t="s">
        <v>320</v>
      </c>
      <c r="C18" s="115">
        <v>0</v>
      </c>
      <c r="D18" s="75"/>
      <c r="E18" s="47"/>
      <c r="F18" s="47"/>
    </row>
    <row r="19" spans="1:10" ht="22.5" customHeight="1" x14ac:dyDescent="0.2">
      <c r="A19" s="6" t="s">
        <v>45</v>
      </c>
      <c r="B19" s="92" t="s">
        <v>162</v>
      </c>
      <c r="C19" s="16">
        <f>SUM(C14:C18)</f>
        <v>890</v>
      </c>
      <c r="D19" s="75" t="s">
        <v>149</v>
      </c>
      <c r="E19" s="47"/>
      <c r="F19" s="47"/>
    </row>
    <row r="20" spans="1:10" x14ac:dyDescent="0.2">
      <c r="A20" s="6" t="s">
        <v>46</v>
      </c>
      <c r="B20" s="24" t="s">
        <v>4</v>
      </c>
      <c r="C20" s="103">
        <v>0</v>
      </c>
      <c r="D20" s="75" t="s">
        <v>153</v>
      </c>
      <c r="E20" s="47"/>
      <c r="F20" s="47"/>
    </row>
    <row r="21" spans="1:10" x14ac:dyDescent="0.2">
      <c r="A21" s="266" t="s">
        <v>47</v>
      </c>
      <c r="B21" s="5" t="s">
        <v>93</v>
      </c>
      <c r="C21" s="115">
        <v>500</v>
      </c>
      <c r="D21" s="75"/>
      <c r="E21" s="47"/>
      <c r="F21" s="47"/>
    </row>
    <row r="22" spans="1:10" x14ac:dyDescent="0.2">
      <c r="A22" s="267"/>
      <c r="B22" s="5" t="s">
        <v>7</v>
      </c>
      <c r="C22" s="115">
        <v>1200</v>
      </c>
      <c r="D22" s="75"/>
      <c r="E22" s="47"/>
      <c r="F22" s="47"/>
    </row>
    <row r="23" spans="1:10" x14ac:dyDescent="0.2">
      <c r="A23" s="260"/>
      <c r="B23" s="5" t="s">
        <v>94</v>
      </c>
      <c r="C23" s="115">
        <v>200</v>
      </c>
      <c r="D23" s="75"/>
      <c r="E23" s="57">
        <f>SUM(C21:C23)</f>
        <v>1900</v>
      </c>
      <c r="F23" s="47"/>
    </row>
    <row r="24" spans="1:10" x14ac:dyDescent="0.2">
      <c r="A24" s="59" t="s">
        <v>47</v>
      </c>
      <c r="B24" s="108" t="s">
        <v>185</v>
      </c>
      <c r="C24" s="103">
        <f>SUM(C21:C23)</f>
        <v>1900</v>
      </c>
      <c r="D24" s="75" t="s">
        <v>152</v>
      </c>
      <c r="E24" s="57"/>
      <c r="F24" s="47"/>
    </row>
    <row r="25" spans="1:10" x14ac:dyDescent="0.2">
      <c r="A25" s="6" t="s">
        <v>83</v>
      </c>
      <c r="B25" s="215" t="s">
        <v>547</v>
      </c>
      <c r="C25" s="103">
        <v>27226</v>
      </c>
      <c r="D25" s="75" t="s">
        <v>217</v>
      </c>
      <c r="E25" s="47"/>
      <c r="F25" s="4"/>
      <c r="H25" s="15"/>
    </row>
    <row r="26" spans="1:10" ht="33.75" customHeight="1" x14ac:dyDescent="0.2">
      <c r="A26" s="6" t="s">
        <v>49</v>
      </c>
      <c r="B26" s="43" t="s">
        <v>374</v>
      </c>
      <c r="C26" s="103">
        <v>200</v>
      </c>
      <c r="D26" s="75" t="s">
        <v>154</v>
      </c>
      <c r="E26" s="47"/>
      <c r="F26" s="47"/>
      <c r="H26" s="15"/>
    </row>
    <row r="27" spans="1:10" x14ac:dyDescent="0.2">
      <c r="A27" s="6" t="s">
        <v>52</v>
      </c>
      <c r="B27" s="19" t="s">
        <v>435</v>
      </c>
      <c r="C27" s="103">
        <v>30</v>
      </c>
      <c r="D27" s="75" t="s">
        <v>255</v>
      </c>
      <c r="E27" s="4"/>
      <c r="F27" s="47"/>
    </row>
    <row r="28" spans="1:10" ht="27.75" customHeight="1" x14ac:dyDescent="0.2">
      <c r="A28" s="80" t="s">
        <v>50</v>
      </c>
      <c r="B28" s="23" t="s">
        <v>375</v>
      </c>
      <c r="C28" s="93">
        <v>150</v>
      </c>
      <c r="D28" s="77" t="s">
        <v>156</v>
      </c>
      <c r="E28" s="47"/>
      <c r="F28" s="57"/>
      <c r="G28" s="45"/>
      <c r="H28" s="15"/>
      <c r="J28" s="45"/>
    </row>
    <row r="29" spans="1:10" x14ac:dyDescent="0.2">
      <c r="A29" s="6" t="s">
        <v>51</v>
      </c>
      <c r="B29" s="24" t="s">
        <v>108</v>
      </c>
      <c r="C29" s="103">
        <v>33</v>
      </c>
      <c r="D29" s="75" t="s">
        <v>157</v>
      </c>
      <c r="E29" s="47"/>
      <c r="F29" s="57"/>
      <c r="G29" s="45"/>
      <c r="H29" s="15"/>
      <c r="J29" s="45"/>
    </row>
    <row r="30" spans="1:10" x14ac:dyDescent="0.2">
      <c r="A30" s="6" t="s">
        <v>81</v>
      </c>
      <c r="B30" s="9" t="s">
        <v>324</v>
      </c>
      <c r="C30" s="120">
        <v>8212</v>
      </c>
      <c r="D30" s="75" t="s">
        <v>158</v>
      </c>
      <c r="E30" s="47"/>
      <c r="F30" s="57">
        <f>C13+C19+C20+C24+C25+C26+C27+C28</f>
        <v>30416</v>
      </c>
      <c r="G30" s="133">
        <f>F30*0.27</f>
        <v>8212.32</v>
      </c>
      <c r="H30" s="94"/>
    </row>
    <row r="31" spans="1:10" x14ac:dyDescent="0.2">
      <c r="A31" s="5"/>
      <c r="B31" s="13"/>
      <c r="C31" s="115"/>
      <c r="D31" s="75"/>
      <c r="E31" s="47"/>
      <c r="F31" s="57"/>
      <c r="G31" s="136"/>
      <c r="I31" s="2"/>
      <c r="J31" s="2"/>
    </row>
    <row r="32" spans="1:10" x14ac:dyDescent="0.2">
      <c r="A32" s="6" t="s">
        <v>64</v>
      </c>
      <c r="B32" s="6" t="s">
        <v>63</v>
      </c>
      <c r="C32" s="16">
        <f>C13+C19+C20+C24+C25+C26+C28+C29+C30+C27+C31</f>
        <v>38661</v>
      </c>
      <c r="D32" s="75"/>
      <c r="E32" s="4"/>
      <c r="F32" s="47"/>
      <c r="G32" s="15"/>
      <c r="I32" s="15"/>
    </row>
    <row r="33" spans="1:8" x14ac:dyDescent="0.2">
      <c r="A33" s="5"/>
      <c r="B33" s="5"/>
      <c r="C33" s="5"/>
      <c r="D33" s="75"/>
      <c r="E33" s="47"/>
      <c r="F33" s="47"/>
      <c r="H33" s="31"/>
    </row>
    <row r="34" spans="1:8" x14ac:dyDescent="0.2">
      <c r="A34" s="5" t="s">
        <v>89</v>
      </c>
      <c r="B34" s="5"/>
      <c r="C34" s="14"/>
      <c r="D34" s="75"/>
      <c r="E34" s="47"/>
      <c r="F34" s="47"/>
    </row>
    <row r="35" spans="1:8" x14ac:dyDescent="0.2">
      <c r="A35" s="6" t="s">
        <v>70</v>
      </c>
      <c r="B35" s="6"/>
      <c r="C35" s="16">
        <f>SUM(C34:C34)</f>
        <v>0</v>
      </c>
      <c r="E35" s="47"/>
      <c r="F35" s="47"/>
    </row>
    <row r="36" spans="1:8" x14ac:dyDescent="0.2">
      <c r="A36" s="5" t="s">
        <v>18</v>
      </c>
      <c r="B36" s="5"/>
      <c r="C36" s="16">
        <f>C9+C12+C32</f>
        <v>38979</v>
      </c>
      <c r="E36" s="47"/>
      <c r="F36" s="47"/>
    </row>
  </sheetData>
  <mergeCells count="2">
    <mergeCell ref="A14:A17"/>
    <mergeCell ref="A21:A2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AQ36"/>
  <sheetViews>
    <sheetView topLeftCell="A22" workbookViewId="0">
      <selection activeCell="B28" sqref="B28"/>
    </sheetView>
  </sheetViews>
  <sheetFormatPr defaultRowHeight="12.75" x14ac:dyDescent="0.2"/>
  <cols>
    <col min="1" max="1" width="9" customWidth="1"/>
    <col min="2" max="2" width="57.42578125" customWidth="1"/>
    <col min="3" max="3" width="6.28515625" customWidth="1"/>
    <col min="4" max="4" width="7.42578125" customWidth="1"/>
    <col min="5" max="5" width="5" customWidth="1"/>
    <col min="6" max="6" width="5.7109375" customWidth="1"/>
    <col min="7" max="7" width="9.5703125" customWidth="1"/>
  </cols>
  <sheetData>
    <row r="1" spans="1:43" x14ac:dyDescent="0.2">
      <c r="A1" s="201">
        <v>2026</v>
      </c>
      <c r="B1" s="229" t="s">
        <v>19</v>
      </c>
      <c r="C1" s="5"/>
      <c r="D1" s="5"/>
    </row>
    <row r="2" spans="1:43" x14ac:dyDescent="0.2">
      <c r="A2" s="7"/>
      <c r="B2" s="11" t="s">
        <v>31</v>
      </c>
      <c r="C2" s="5"/>
      <c r="D2" s="5"/>
    </row>
    <row r="3" spans="1:43" x14ac:dyDescent="0.2">
      <c r="A3" s="40" t="s">
        <v>194</v>
      </c>
      <c r="B3" s="78" t="s">
        <v>339</v>
      </c>
      <c r="C3" s="5"/>
      <c r="D3" s="5"/>
    </row>
    <row r="4" spans="1:43" x14ac:dyDescent="0.2">
      <c r="A4" s="40" t="s">
        <v>328</v>
      </c>
      <c r="B4" s="11">
        <v>1301</v>
      </c>
      <c r="C4" s="5"/>
      <c r="D4" s="5"/>
    </row>
    <row r="5" spans="1:43" x14ac:dyDescent="0.2">
      <c r="A5" s="40"/>
      <c r="B5" s="104"/>
      <c r="C5" s="5"/>
      <c r="D5" s="7"/>
      <c r="E5" s="1"/>
      <c r="F5" s="1"/>
      <c r="G5" s="1"/>
      <c r="H5" s="1"/>
      <c r="I5" s="1"/>
      <c r="J5" s="1"/>
      <c r="K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40" customFormat="1" ht="12" x14ac:dyDescent="0.2">
      <c r="A6" s="32" t="s">
        <v>53</v>
      </c>
      <c r="B6" s="38"/>
      <c r="C6" s="38" t="s">
        <v>21</v>
      </c>
      <c r="D6" s="38" t="s">
        <v>80</v>
      </c>
      <c r="E6" s="41"/>
      <c r="F6" s="41"/>
      <c r="G6" s="41"/>
      <c r="H6" s="41"/>
      <c r="I6" s="41"/>
      <c r="J6" s="41"/>
      <c r="K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spans="1:43" s="40" customFormat="1" x14ac:dyDescent="0.2">
      <c r="A7" s="9" t="s">
        <v>90</v>
      </c>
      <c r="B7" s="145" t="s">
        <v>479</v>
      </c>
      <c r="C7" s="253">
        <v>1000</v>
      </c>
      <c r="D7" s="146" t="s">
        <v>180</v>
      </c>
      <c r="E7" s="41"/>
      <c r="F7" s="41"/>
      <c r="G7" s="41"/>
      <c r="H7" s="41"/>
      <c r="I7" s="41"/>
      <c r="J7" s="41"/>
      <c r="K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spans="1:43" x14ac:dyDescent="0.2">
      <c r="A8" s="5" t="s">
        <v>82</v>
      </c>
      <c r="B8" s="202" t="s">
        <v>586</v>
      </c>
      <c r="C8" s="14">
        <v>1500</v>
      </c>
      <c r="D8" s="146" t="s">
        <v>146</v>
      </c>
      <c r="E8" s="49"/>
      <c r="F8" s="60"/>
      <c r="G8" s="3"/>
      <c r="H8" s="3"/>
      <c r="I8" s="3"/>
      <c r="J8" s="3"/>
      <c r="K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A9" s="24" t="s">
        <v>58</v>
      </c>
      <c r="B9" s="24" t="s">
        <v>34</v>
      </c>
      <c r="C9" s="217">
        <v>675</v>
      </c>
      <c r="D9" s="146" t="s">
        <v>147</v>
      </c>
      <c r="E9" s="47"/>
      <c r="F9" s="61">
        <f>SUM(C7:C8)</f>
        <v>2500</v>
      </c>
      <c r="G9">
        <f>F9*0.27</f>
        <v>675</v>
      </c>
    </row>
    <row r="10" spans="1:43" x14ac:dyDescent="0.2">
      <c r="A10" s="6" t="s">
        <v>54</v>
      </c>
      <c r="B10" s="6" t="s">
        <v>60</v>
      </c>
      <c r="C10" s="16">
        <f>C7+C8+C9</f>
        <v>3175</v>
      </c>
      <c r="D10" s="72"/>
      <c r="E10" s="47"/>
      <c r="F10" s="60"/>
    </row>
    <row r="11" spans="1:43" ht="21.75" customHeight="1" x14ac:dyDescent="0.2">
      <c r="A11" s="6"/>
      <c r="B11" s="42"/>
      <c r="C11" s="14"/>
      <c r="D11" s="72"/>
      <c r="E11" s="47"/>
      <c r="F11" s="47"/>
      <c r="G11" s="69"/>
    </row>
    <row r="12" spans="1:43" x14ac:dyDescent="0.2">
      <c r="A12" s="6"/>
      <c r="B12" s="5" t="s">
        <v>34</v>
      </c>
      <c r="C12" s="14"/>
      <c r="D12" s="72"/>
      <c r="E12" s="47"/>
      <c r="F12" s="47"/>
      <c r="G12" s="69"/>
    </row>
    <row r="13" spans="1:43" x14ac:dyDescent="0.2">
      <c r="A13" s="6" t="s">
        <v>56</v>
      </c>
      <c r="B13" s="6" t="s">
        <v>59</v>
      </c>
      <c r="C13" s="16">
        <f>C11+C12</f>
        <v>0</v>
      </c>
      <c r="D13" s="72"/>
      <c r="E13" s="47"/>
      <c r="F13" s="47"/>
    </row>
    <row r="14" spans="1:43" x14ac:dyDescent="0.2">
      <c r="A14" s="6" t="s">
        <v>44</v>
      </c>
      <c r="B14" s="43" t="s">
        <v>145</v>
      </c>
      <c r="C14" s="16">
        <v>200</v>
      </c>
      <c r="D14" s="75" t="s">
        <v>150</v>
      </c>
      <c r="E14" s="47"/>
      <c r="F14" s="47"/>
    </row>
    <row r="15" spans="1:43" x14ac:dyDescent="0.2">
      <c r="A15" s="266" t="s">
        <v>45</v>
      </c>
      <c r="B15" s="24" t="s">
        <v>144</v>
      </c>
      <c r="C15" s="115">
        <v>300</v>
      </c>
      <c r="D15" s="72"/>
      <c r="E15" s="47"/>
      <c r="F15" s="47"/>
    </row>
    <row r="16" spans="1:43" ht="15" customHeight="1" x14ac:dyDescent="0.2">
      <c r="A16" s="267"/>
      <c r="B16" s="110" t="s">
        <v>319</v>
      </c>
      <c r="C16" s="115">
        <v>600</v>
      </c>
      <c r="D16" s="72"/>
      <c r="E16" s="47"/>
      <c r="F16" s="47"/>
    </row>
    <row r="17" spans="1:8" ht="46.15" customHeight="1" x14ac:dyDescent="0.2">
      <c r="A17" s="260"/>
      <c r="B17" s="202" t="s">
        <v>480</v>
      </c>
      <c r="C17" s="14">
        <v>2000</v>
      </c>
      <c r="D17" s="72"/>
      <c r="E17" s="57">
        <f>SUM(C15:C17)</f>
        <v>2900</v>
      </c>
      <c r="F17" s="47"/>
    </row>
    <row r="18" spans="1:8" ht="25.5" customHeight="1" x14ac:dyDescent="0.2">
      <c r="A18" s="59" t="s">
        <v>45</v>
      </c>
      <c r="B18" s="76" t="s">
        <v>148</v>
      </c>
      <c r="C18" s="16">
        <f>C15+C16+C17</f>
        <v>2900</v>
      </c>
      <c r="D18" s="75" t="s">
        <v>149</v>
      </c>
      <c r="E18" s="57"/>
      <c r="F18" s="47"/>
    </row>
    <row r="19" spans="1:8" x14ac:dyDescent="0.2">
      <c r="A19" s="6" t="s">
        <v>46</v>
      </c>
      <c r="B19" s="19" t="s">
        <v>548</v>
      </c>
      <c r="C19" s="103">
        <v>80</v>
      </c>
      <c r="D19" s="75" t="s">
        <v>153</v>
      </c>
      <c r="E19" s="47"/>
      <c r="F19" s="47"/>
    </row>
    <row r="20" spans="1:8" x14ac:dyDescent="0.2">
      <c r="A20" s="6" t="s">
        <v>48</v>
      </c>
      <c r="B20" s="5" t="s">
        <v>5</v>
      </c>
      <c r="C20" s="103">
        <v>120</v>
      </c>
      <c r="D20" s="75" t="s">
        <v>184</v>
      </c>
      <c r="E20" s="47"/>
      <c r="F20" s="47"/>
    </row>
    <row r="21" spans="1:8" x14ac:dyDescent="0.2">
      <c r="A21" s="266" t="s">
        <v>47</v>
      </c>
      <c r="B21" s="24" t="s">
        <v>97</v>
      </c>
      <c r="C21" s="115">
        <v>4000</v>
      </c>
      <c r="D21" s="72"/>
      <c r="E21" s="47"/>
      <c r="F21" s="47"/>
    </row>
    <row r="22" spans="1:8" x14ac:dyDescent="0.2">
      <c r="A22" s="267"/>
      <c r="B22" s="24" t="s">
        <v>93</v>
      </c>
      <c r="C22" s="115">
        <v>1500</v>
      </c>
      <c r="D22" s="72"/>
      <c r="E22" s="47"/>
      <c r="F22" s="47"/>
    </row>
    <row r="23" spans="1:8" x14ac:dyDescent="0.2">
      <c r="A23" s="260"/>
      <c r="B23" s="5" t="s">
        <v>9</v>
      </c>
      <c r="C23" s="115">
        <v>1200</v>
      </c>
      <c r="D23" s="72"/>
      <c r="E23" s="57">
        <f>SUM(C21:C23)</f>
        <v>6700</v>
      </c>
      <c r="F23" s="47"/>
    </row>
    <row r="24" spans="1:8" x14ac:dyDescent="0.2">
      <c r="A24" s="59" t="s">
        <v>47</v>
      </c>
      <c r="B24" s="6" t="s">
        <v>151</v>
      </c>
      <c r="C24" s="103">
        <f>C21+C22+C23</f>
        <v>6700</v>
      </c>
      <c r="D24" s="75" t="s">
        <v>152</v>
      </c>
      <c r="E24" s="57"/>
      <c r="F24" s="47"/>
    </row>
    <row r="25" spans="1:8" ht="63.75" customHeight="1" x14ac:dyDescent="0.2">
      <c r="A25" s="6" t="s">
        <v>49</v>
      </c>
      <c r="B25" s="202" t="s">
        <v>549</v>
      </c>
      <c r="C25" s="16">
        <v>500</v>
      </c>
      <c r="D25" s="75" t="s">
        <v>154</v>
      </c>
      <c r="E25" s="47"/>
      <c r="F25" s="47"/>
    </row>
    <row r="26" spans="1:8" ht="17.25" customHeight="1" x14ac:dyDescent="0.2">
      <c r="A26" s="6" t="s">
        <v>281</v>
      </c>
      <c r="B26" s="202" t="s">
        <v>434</v>
      </c>
      <c r="C26" s="115"/>
      <c r="D26" s="75" t="s">
        <v>290</v>
      </c>
      <c r="E26" s="58"/>
      <c r="F26" s="58"/>
      <c r="G26" s="2"/>
      <c r="H26" s="2"/>
    </row>
    <row r="27" spans="1:8" ht="33.75" customHeight="1" x14ac:dyDescent="0.2">
      <c r="A27" s="62" t="s">
        <v>52</v>
      </c>
      <c r="B27" s="216" t="s">
        <v>593</v>
      </c>
      <c r="C27" s="115">
        <v>1500</v>
      </c>
      <c r="D27" s="75" t="s">
        <v>255</v>
      </c>
      <c r="E27" s="58"/>
      <c r="F27" s="58"/>
      <c r="G27" s="2"/>
      <c r="H27" s="2"/>
    </row>
    <row r="28" spans="1:8" ht="75" customHeight="1" x14ac:dyDescent="0.2">
      <c r="A28" s="277" t="s">
        <v>50</v>
      </c>
      <c r="B28" s="216" t="s">
        <v>611</v>
      </c>
      <c r="C28" s="14">
        <v>1800</v>
      </c>
      <c r="D28" s="72"/>
      <c r="E28" s="47"/>
      <c r="F28" s="47"/>
    </row>
    <row r="29" spans="1:8" ht="17.25" customHeight="1" x14ac:dyDescent="0.2">
      <c r="A29" s="278"/>
      <c r="B29" s="39" t="s">
        <v>104</v>
      </c>
      <c r="C29" s="14">
        <v>850</v>
      </c>
      <c r="D29" s="72"/>
      <c r="E29" s="57">
        <f>SUM(C28:C29)</f>
        <v>2650</v>
      </c>
      <c r="F29" s="47"/>
    </row>
    <row r="30" spans="1:8" ht="17.25" customHeight="1" x14ac:dyDescent="0.2">
      <c r="A30" s="279"/>
      <c r="B30" s="33" t="s">
        <v>155</v>
      </c>
      <c r="C30" s="16">
        <f>C28+C29</f>
        <v>2650</v>
      </c>
      <c r="D30" s="75" t="s">
        <v>156</v>
      </c>
      <c r="E30" s="57"/>
      <c r="F30" s="47"/>
    </row>
    <row r="31" spans="1:8" ht="15.75" customHeight="1" x14ac:dyDescent="0.2">
      <c r="A31" s="6" t="s">
        <v>51</v>
      </c>
      <c r="B31" s="24" t="s">
        <v>112</v>
      </c>
      <c r="C31" s="16">
        <v>571</v>
      </c>
      <c r="D31" s="75" t="s">
        <v>157</v>
      </c>
      <c r="E31" s="57"/>
      <c r="F31" s="47"/>
    </row>
    <row r="32" spans="1:8" ht="15.75" customHeight="1" x14ac:dyDescent="0.2">
      <c r="A32" s="6" t="s">
        <v>81</v>
      </c>
      <c r="B32" s="5" t="s">
        <v>34</v>
      </c>
      <c r="C32" s="120">
        <v>4226</v>
      </c>
      <c r="D32" s="75" t="s">
        <v>158</v>
      </c>
      <c r="E32" s="57"/>
      <c r="F32" s="57">
        <f>C14+C18+C19+C20+C24+C25+C26+C27+C30+C33</f>
        <v>15650</v>
      </c>
      <c r="G32" s="133">
        <f>F32*0.27</f>
        <v>4225.5</v>
      </c>
    </row>
    <row r="33" spans="1:6" ht="28.15" customHeight="1" x14ac:dyDescent="0.2">
      <c r="A33" s="6" t="s">
        <v>84</v>
      </c>
      <c r="B33" s="202" t="s">
        <v>550</v>
      </c>
      <c r="C33" s="16">
        <v>1000</v>
      </c>
      <c r="D33" s="75" t="s">
        <v>159</v>
      </c>
      <c r="E33" s="57"/>
      <c r="F33" s="47"/>
    </row>
    <row r="34" spans="1:6" ht="15.75" customHeight="1" x14ac:dyDescent="0.2">
      <c r="A34" s="5"/>
      <c r="B34" s="24"/>
      <c r="C34" s="14"/>
      <c r="D34" s="5"/>
      <c r="E34" s="47"/>
      <c r="F34" s="47"/>
    </row>
    <row r="35" spans="1:6" x14ac:dyDescent="0.2">
      <c r="A35" s="6" t="s">
        <v>64</v>
      </c>
      <c r="B35" s="6" t="s">
        <v>63</v>
      </c>
      <c r="C35" s="16">
        <f>C14+C18+C19+C20+C24+C25+C26+C27+C30+C31+C32+C33</f>
        <v>20447</v>
      </c>
    </row>
    <row r="36" spans="1:6" x14ac:dyDescent="0.2">
      <c r="A36" s="5" t="s">
        <v>18</v>
      </c>
      <c r="B36" s="5"/>
      <c r="C36" s="16">
        <f>C10+C13+C35</f>
        <v>23622</v>
      </c>
    </row>
  </sheetData>
  <mergeCells count="3">
    <mergeCell ref="A15:A17"/>
    <mergeCell ref="A21:A23"/>
    <mergeCell ref="A28:A3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8"/>
    <pageSetUpPr fitToPage="1"/>
  </sheetPr>
  <dimension ref="A1:AM42"/>
  <sheetViews>
    <sheetView topLeftCell="A13" workbookViewId="0">
      <selection activeCell="C18" sqref="C18"/>
    </sheetView>
  </sheetViews>
  <sheetFormatPr defaultRowHeight="12.75" x14ac:dyDescent="0.2"/>
  <cols>
    <col min="1" max="1" width="9.7109375" customWidth="1"/>
    <col min="2" max="2" width="57.140625" customWidth="1"/>
    <col min="3" max="3" width="6.42578125" customWidth="1"/>
    <col min="4" max="4" width="7" customWidth="1"/>
    <col min="5" max="5" width="4.5703125" style="47" customWidth="1"/>
    <col min="6" max="6" width="5.42578125" customWidth="1"/>
  </cols>
  <sheetData>
    <row r="1" spans="1:39" x14ac:dyDescent="0.2">
      <c r="A1" s="201">
        <v>2026</v>
      </c>
      <c r="B1" s="229" t="s">
        <v>19</v>
      </c>
      <c r="C1" s="5"/>
      <c r="D1" s="5"/>
    </row>
    <row r="2" spans="1:39" x14ac:dyDescent="0.2">
      <c r="B2" s="11" t="s">
        <v>330</v>
      </c>
      <c r="C2" s="5"/>
      <c r="D2" s="5"/>
    </row>
    <row r="3" spans="1:39" x14ac:dyDescent="0.2">
      <c r="A3" s="32" t="s">
        <v>194</v>
      </c>
      <c r="B3" s="78" t="s">
        <v>248</v>
      </c>
      <c r="C3" s="5"/>
      <c r="D3" s="5"/>
      <c r="E3" s="4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">
      <c r="A4" s="32" t="s">
        <v>328</v>
      </c>
      <c r="B4" s="78" t="s">
        <v>329</v>
      </c>
      <c r="C4" s="5"/>
      <c r="D4" s="5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32" t="s">
        <v>53</v>
      </c>
      <c r="B5" s="11"/>
      <c r="C5" s="7" t="s">
        <v>21</v>
      </c>
      <c r="D5" s="5" t="s">
        <v>80</v>
      </c>
      <c r="E5" s="4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customHeight="1" x14ac:dyDescent="0.2">
      <c r="A6" s="5" t="s">
        <v>85</v>
      </c>
      <c r="B6" s="39"/>
      <c r="C6" s="14"/>
      <c r="D6" s="75"/>
      <c r="E6" s="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x14ac:dyDescent="0.2">
      <c r="A7" s="6" t="s">
        <v>90</v>
      </c>
      <c r="B7" s="202" t="s">
        <v>538</v>
      </c>
      <c r="C7" s="24">
        <v>200</v>
      </c>
      <c r="D7" s="75" t="s">
        <v>180</v>
      </c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ht="24" customHeight="1" x14ac:dyDescent="0.2">
      <c r="A8" s="6" t="s">
        <v>82</v>
      </c>
      <c r="B8" s="68" t="s">
        <v>579</v>
      </c>
      <c r="C8" s="14">
        <v>800</v>
      </c>
      <c r="D8" s="75" t="s">
        <v>146</v>
      </c>
    </row>
    <row r="9" spans="1:39" ht="15" customHeight="1" x14ac:dyDescent="0.2">
      <c r="A9" s="6" t="s">
        <v>58</v>
      </c>
      <c r="B9" s="39" t="s">
        <v>99</v>
      </c>
      <c r="C9" s="122">
        <v>270</v>
      </c>
      <c r="D9" s="75" t="s">
        <v>147</v>
      </c>
      <c r="F9" s="57">
        <f>SUM(C6:C8)</f>
        <v>1000</v>
      </c>
      <c r="G9" s="123">
        <f>F9*0.27</f>
        <v>270</v>
      </c>
    </row>
    <row r="10" spans="1:39" x14ac:dyDescent="0.2">
      <c r="A10" s="6" t="s">
        <v>54</v>
      </c>
      <c r="B10" s="33" t="s">
        <v>60</v>
      </c>
      <c r="C10" s="16">
        <f>SUM(C6:C9)</f>
        <v>1270</v>
      </c>
      <c r="D10" s="75"/>
    </row>
    <row r="11" spans="1:39" x14ac:dyDescent="0.2">
      <c r="A11" s="5" t="s">
        <v>174</v>
      </c>
      <c r="B11" s="5" t="s">
        <v>61</v>
      </c>
      <c r="C11" s="14"/>
      <c r="D11" s="75"/>
    </row>
    <row r="12" spans="1:39" x14ac:dyDescent="0.2">
      <c r="A12" s="5" t="s">
        <v>57</v>
      </c>
      <c r="B12" s="5" t="s">
        <v>40</v>
      </c>
      <c r="C12" s="16"/>
      <c r="D12" s="75"/>
    </row>
    <row r="13" spans="1:39" x14ac:dyDescent="0.2">
      <c r="A13" s="6" t="s">
        <v>56</v>
      </c>
      <c r="B13" s="6" t="s">
        <v>59</v>
      </c>
      <c r="C13" s="16">
        <f>C11+C12</f>
        <v>0</v>
      </c>
      <c r="D13" s="75"/>
    </row>
    <row r="14" spans="1:39" ht="32.450000000000003" customHeight="1" x14ac:dyDescent="0.2">
      <c r="A14" s="6" t="s">
        <v>44</v>
      </c>
      <c r="B14" s="22" t="s">
        <v>539</v>
      </c>
      <c r="C14" s="103">
        <v>500</v>
      </c>
      <c r="D14" s="75" t="s">
        <v>150</v>
      </c>
    </row>
    <row r="15" spans="1:39" x14ac:dyDescent="0.2">
      <c r="A15" s="266" t="s">
        <v>45</v>
      </c>
      <c r="B15" s="22" t="s">
        <v>408</v>
      </c>
      <c r="C15" s="115">
        <v>600</v>
      </c>
      <c r="D15" s="75"/>
    </row>
    <row r="16" spans="1:39" x14ac:dyDescent="0.2">
      <c r="A16" s="267"/>
      <c r="B16" s="13" t="s">
        <v>279</v>
      </c>
      <c r="C16" s="115">
        <v>400</v>
      </c>
      <c r="D16" s="75"/>
    </row>
    <row r="17" spans="1:5" x14ac:dyDescent="0.2">
      <c r="A17" s="267"/>
      <c r="B17" s="13"/>
      <c r="C17" s="115"/>
      <c r="D17" s="75"/>
    </row>
    <row r="18" spans="1:5" x14ac:dyDescent="0.2">
      <c r="A18" s="260"/>
      <c r="B18" s="24" t="s">
        <v>280</v>
      </c>
      <c r="C18" s="115"/>
      <c r="D18" s="75"/>
      <c r="E18" s="57">
        <f>SUM(C15:C18)</f>
        <v>1000</v>
      </c>
    </row>
    <row r="19" spans="1:5" x14ac:dyDescent="0.2">
      <c r="A19" s="80" t="s">
        <v>45</v>
      </c>
      <c r="B19" s="33" t="s">
        <v>162</v>
      </c>
      <c r="C19" s="103">
        <f>SUM(C15:C18)</f>
        <v>1000</v>
      </c>
      <c r="D19" s="75" t="s">
        <v>149</v>
      </c>
      <c r="E19" s="57"/>
    </row>
    <row r="20" spans="1:5" ht="40.5" customHeight="1" x14ac:dyDescent="0.2">
      <c r="A20" s="59" t="s">
        <v>48</v>
      </c>
      <c r="B20" s="22" t="s">
        <v>541</v>
      </c>
      <c r="C20" s="103">
        <v>800</v>
      </c>
      <c r="D20" s="75" t="s">
        <v>184</v>
      </c>
      <c r="E20" s="57">
        <f>SUM(C20:C20)</f>
        <v>800</v>
      </c>
    </row>
    <row r="21" spans="1:5" x14ac:dyDescent="0.2">
      <c r="A21" s="59" t="s">
        <v>46</v>
      </c>
      <c r="B21" s="13" t="s">
        <v>542</v>
      </c>
      <c r="C21" s="103">
        <v>200</v>
      </c>
      <c r="D21" s="75" t="s">
        <v>153</v>
      </c>
    </row>
    <row r="22" spans="1:5" x14ac:dyDescent="0.2">
      <c r="A22" s="206" t="s">
        <v>409</v>
      </c>
      <c r="B22" s="13" t="s">
        <v>96</v>
      </c>
      <c r="C22" s="115">
        <v>1800</v>
      </c>
      <c r="D22" s="75"/>
    </row>
    <row r="23" spans="1:5" x14ac:dyDescent="0.2">
      <c r="A23" s="206" t="s">
        <v>410</v>
      </c>
      <c r="B23" s="13" t="s">
        <v>284</v>
      </c>
      <c r="C23" s="115">
        <v>3000</v>
      </c>
      <c r="D23" s="75"/>
    </row>
    <row r="24" spans="1:5" x14ac:dyDescent="0.2">
      <c r="A24" s="206" t="s">
        <v>411</v>
      </c>
      <c r="B24" s="13" t="s">
        <v>23</v>
      </c>
      <c r="C24" s="115">
        <v>500</v>
      </c>
      <c r="D24" s="75"/>
      <c r="E24" s="57">
        <f>SUM(C22:C24)</f>
        <v>5300</v>
      </c>
    </row>
    <row r="25" spans="1:5" x14ac:dyDescent="0.2">
      <c r="A25" s="59" t="s">
        <v>47</v>
      </c>
      <c r="B25" s="33" t="s">
        <v>222</v>
      </c>
      <c r="C25" s="103">
        <f>SUM(C22:C24)</f>
        <v>5300</v>
      </c>
      <c r="D25" s="75" t="s">
        <v>152</v>
      </c>
      <c r="E25" s="57"/>
    </row>
    <row r="26" spans="1:5" ht="15.75" customHeight="1" x14ac:dyDescent="0.2">
      <c r="A26" s="6" t="s">
        <v>86</v>
      </c>
      <c r="B26" s="22" t="s">
        <v>472</v>
      </c>
      <c r="C26" s="103">
        <v>0</v>
      </c>
      <c r="D26" s="75" t="s">
        <v>152</v>
      </c>
    </row>
    <row r="27" spans="1:5" ht="15" customHeight="1" x14ac:dyDescent="0.2">
      <c r="A27" s="6" t="s">
        <v>49</v>
      </c>
      <c r="B27" s="13" t="s">
        <v>432</v>
      </c>
      <c r="C27" s="103">
        <v>300</v>
      </c>
      <c r="D27" s="75" t="s">
        <v>154</v>
      </c>
    </row>
    <row r="28" spans="1:5" ht="15" customHeight="1" x14ac:dyDescent="0.2">
      <c r="A28" s="62" t="s">
        <v>281</v>
      </c>
      <c r="B28" s="13" t="s">
        <v>471</v>
      </c>
      <c r="C28" s="103">
        <v>2000</v>
      </c>
      <c r="D28" s="75" t="s">
        <v>290</v>
      </c>
    </row>
    <row r="29" spans="1:5" ht="27" customHeight="1" x14ac:dyDescent="0.2">
      <c r="A29" s="62" t="s">
        <v>52</v>
      </c>
      <c r="B29" s="22" t="s">
        <v>473</v>
      </c>
      <c r="C29" s="103">
        <v>1000</v>
      </c>
      <c r="D29" s="75" t="s">
        <v>255</v>
      </c>
    </row>
    <row r="30" spans="1:5" ht="23.25" customHeight="1" x14ac:dyDescent="0.2">
      <c r="A30" s="266" t="s">
        <v>50</v>
      </c>
      <c r="B30" s="22" t="s">
        <v>474</v>
      </c>
      <c r="C30" s="111"/>
      <c r="D30" s="75"/>
    </row>
    <row r="31" spans="1:5" ht="21.75" customHeight="1" x14ac:dyDescent="0.2">
      <c r="A31" s="267"/>
      <c r="B31" s="22" t="s">
        <v>295</v>
      </c>
      <c r="C31" s="115">
        <v>700</v>
      </c>
      <c r="D31" s="75"/>
      <c r="E31" s="57"/>
    </row>
    <row r="32" spans="1:5" ht="13.5" customHeight="1" x14ac:dyDescent="0.2">
      <c r="A32" s="267"/>
      <c r="B32" s="13" t="s">
        <v>543</v>
      </c>
      <c r="C32" s="115">
        <v>2000</v>
      </c>
      <c r="D32" s="75"/>
    </row>
    <row r="33" spans="1:9" x14ac:dyDescent="0.2">
      <c r="A33" s="267"/>
      <c r="B33" s="13" t="s">
        <v>331</v>
      </c>
      <c r="C33" s="115">
        <v>100</v>
      </c>
      <c r="D33" s="75"/>
    </row>
    <row r="34" spans="1:9" ht="35.450000000000003" customHeight="1" x14ac:dyDescent="0.2">
      <c r="A34" s="260"/>
      <c r="B34" s="22" t="s">
        <v>591</v>
      </c>
      <c r="C34" s="115">
        <v>600</v>
      </c>
      <c r="D34" s="75"/>
      <c r="E34" s="57">
        <f>SUM(C30:C34)</f>
        <v>3400</v>
      </c>
    </row>
    <row r="35" spans="1:9" ht="24" customHeight="1" x14ac:dyDescent="0.2">
      <c r="A35" s="59" t="s">
        <v>50</v>
      </c>
      <c r="B35" s="85" t="s">
        <v>186</v>
      </c>
      <c r="C35" s="103">
        <f>SUM(C30:C34)</f>
        <v>3400</v>
      </c>
      <c r="D35" s="75" t="s">
        <v>156</v>
      </c>
      <c r="E35" s="57"/>
    </row>
    <row r="36" spans="1:9" ht="33" customHeight="1" x14ac:dyDescent="0.2">
      <c r="A36" s="6" t="s">
        <v>51</v>
      </c>
      <c r="B36" s="22" t="s">
        <v>296</v>
      </c>
      <c r="C36" s="103">
        <v>400</v>
      </c>
      <c r="D36" s="75" t="s">
        <v>157</v>
      </c>
      <c r="I36" s="45"/>
    </row>
    <row r="37" spans="1:9" x14ac:dyDescent="0.2">
      <c r="A37" s="6" t="s">
        <v>81</v>
      </c>
      <c r="B37" s="13" t="s">
        <v>39</v>
      </c>
      <c r="C37" s="120">
        <v>4023</v>
      </c>
      <c r="D37" s="75" t="s">
        <v>158</v>
      </c>
      <c r="F37" s="57">
        <f>C14+C19+C20+C21+C25+C26+C27+C28+C29+C35+C39</f>
        <v>14900</v>
      </c>
      <c r="G37" s="124">
        <f>F37*0.27</f>
        <v>4023.0000000000005</v>
      </c>
      <c r="H37" s="15"/>
    </row>
    <row r="38" spans="1:9" x14ac:dyDescent="0.2">
      <c r="A38" s="6" t="s">
        <v>87</v>
      </c>
      <c r="B38" s="22" t="s">
        <v>297</v>
      </c>
      <c r="C38" s="16">
        <v>50</v>
      </c>
      <c r="D38" s="75" t="s">
        <v>236</v>
      </c>
      <c r="F38" s="15"/>
      <c r="G38" s="15"/>
      <c r="H38" s="15"/>
    </row>
    <row r="39" spans="1:9" ht="36" customHeight="1" x14ac:dyDescent="0.2">
      <c r="A39" s="62" t="s">
        <v>84</v>
      </c>
      <c r="B39" s="22" t="s">
        <v>433</v>
      </c>
      <c r="C39" s="16">
        <v>400</v>
      </c>
      <c r="D39" s="75" t="s">
        <v>159</v>
      </c>
    </row>
    <row r="40" spans="1:9" x14ac:dyDescent="0.2">
      <c r="A40" s="6" t="s">
        <v>64</v>
      </c>
      <c r="B40" s="33" t="s">
        <v>63</v>
      </c>
      <c r="C40" s="16">
        <f>C14+C19+C20+C21+C25+C26+C27+C28+C29+C35+C36+C37+C38+C39</f>
        <v>19373</v>
      </c>
      <c r="D40" s="79"/>
    </row>
    <row r="41" spans="1:9" x14ac:dyDescent="0.2">
      <c r="A41" s="6"/>
      <c r="B41" s="33"/>
      <c r="C41" s="16"/>
      <c r="D41" s="214"/>
    </row>
    <row r="42" spans="1:9" x14ac:dyDescent="0.2">
      <c r="A42" s="5" t="s">
        <v>18</v>
      </c>
      <c r="B42" s="5"/>
      <c r="C42" s="16">
        <f>C10+C13+C40+C41</f>
        <v>20643</v>
      </c>
    </row>
  </sheetData>
  <mergeCells count="2">
    <mergeCell ref="A15:A18"/>
    <mergeCell ref="A30:A34"/>
  </mergeCells>
  <phoneticPr fontId="2" type="noConversion"/>
  <pageMargins left="0.75" right="0.75" top="1" bottom="1" header="0.5" footer="0.5"/>
  <pageSetup paperSize="9" scale="8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G35"/>
  <sheetViews>
    <sheetView workbookViewId="0">
      <selection activeCell="J18" sqref="J18"/>
    </sheetView>
  </sheetViews>
  <sheetFormatPr defaultRowHeight="12.75" x14ac:dyDescent="0.2"/>
  <cols>
    <col min="1" max="1" width="12.7109375" customWidth="1"/>
    <col min="2" max="2" width="50.28515625" customWidth="1"/>
  </cols>
  <sheetData>
    <row r="1" spans="1:7" x14ac:dyDescent="0.2">
      <c r="A1" s="203">
        <v>2026</v>
      </c>
      <c r="B1" s="239" t="s">
        <v>19</v>
      </c>
      <c r="C1" s="149"/>
      <c r="D1" s="150"/>
    </row>
    <row r="2" spans="1:7" x14ac:dyDescent="0.2">
      <c r="A2" s="151"/>
      <c r="B2" s="153" t="s">
        <v>387</v>
      </c>
      <c r="C2" s="150"/>
      <c r="D2" s="150"/>
    </row>
    <row r="3" spans="1:7" x14ac:dyDescent="0.2">
      <c r="A3" s="150"/>
      <c r="B3" s="153"/>
      <c r="C3" s="149"/>
      <c r="D3" s="150"/>
    </row>
    <row r="4" spans="1:7" x14ac:dyDescent="0.2">
      <c r="A4" s="32" t="s">
        <v>194</v>
      </c>
      <c r="B4" s="153">
        <v>104031</v>
      </c>
      <c r="C4" s="149"/>
      <c r="D4" s="150"/>
    </row>
    <row r="5" spans="1:7" x14ac:dyDescent="0.2">
      <c r="A5" s="32" t="s">
        <v>328</v>
      </c>
      <c r="B5" s="153">
        <v>1500</v>
      </c>
      <c r="C5" s="149"/>
      <c r="D5" s="154"/>
    </row>
    <row r="6" spans="1:7" x14ac:dyDescent="0.2">
      <c r="A6" s="155" t="s">
        <v>53</v>
      </c>
      <c r="B6" s="156"/>
      <c r="C6" s="156" t="s">
        <v>21</v>
      </c>
      <c r="D6" s="156" t="s">
        <v>80</v>
      </c>
    </row>
    <row r="7" spans="1:7" x14ac:dyDescent="0.2">
      <c r="A7" s="179" t="s">
        <v>90</v>
      </c>
      <c r="B7" s="180" t="s">
        <v>444</v>
      </c>
      <c r="C7" s="181">
        <v>50</v>
      </c>
      <c r="D7" s="156"/>
    </row>
    <row r="8" spans="1:7" x14ac:dyDescent="0.2">
      <c r="A8" s="149" t="s">
        <v>82</v>
      </c>
      <c r="B8" s="200" t="s">
        <v>551</v>
      </c>
      <c r="C8" s="158">
        <v>300</v>
      </c>
      <c r="D8" s="159" t="s">
        <v>146</v>
      </c>
    </row>
    <row r="9" spans="1:7" x14ac:dyDescent="0.2">
      <c r="A9" s="149" t="s">
        <v>58</v>
      </c>
      <c r="B9" s="149" t="s">
        <v>34</v>
      </c>
      <c r="C9" s="182">
        <v>95</v>
      </c>
      <c r="D9" s="160" t="s">
        <v>147</v>
      </c>
      <c r="F9" s="15">
        <f>C7+C8</f>
        <v>350</v>
      </c>
      <c r="G9" s="133">
        <f>F9*0.27</f>
        <v>94.5</v>
      </c>
    </row>
    <row r="10" spans="1:7" x14ac:dyDescent="0.2">
      <c r="A10" s="148" t="s">
        <v>54</v>
      </c>
      <c r="B10" s="148" t="s">
        <v>60</v>
      </c>
      <c r="C10" s="161">
        <f>C7+C8+C9</f>
        <v>445</v>
      </c>
      <c r="D10" s="160"/>
    </row>
    <row r="11" spans="1:7" x14ac:dyDescent="0.2">
      <c r="A11" s="148" t="s">
        <v>174</v>
      </c>
      <c r="B11" s="162"/>
      <c r="C11" s="158"/>
      <c r="D11" s="160"/>
    </row>
    <row r="12" spans="1:7" x14ac:dyDescent="0.2">
      <c r="A12" s="148" t="s">
        <v>57</v>
      </c>
      <c r="B12" s="149" t="s">
        <v>34</v>
      </c>
      <c r="C12" s="224">
        <v>0</v>
      </c>
      <c r="D12" s="160"/>
      <c r="F12" s="225">
        <f>C11*0.27</f>
        <v>0</v>
      </c>
    </row>
    <row r="13" spans="1:7" x14ac:dyDescent="0.2">
      <c r="A13" s="148" t="s">
        <v>56</v>
      </c>
      <c r="B13" s="148" t="s">
        <v>59</v>
      </c>
      <c r="C13" s="161">
        <f>C11+C12</f>
        <v>0</v>
      </c>
      <c r="D13" s="160"/>
    </row>
    <row r="14" spans="1:7" ht="28.9" customHeight="1" x14ac:dyDescent="0.2">
      <c r="A14" s="148" t="s">
        <v>44</v>
      </c>
      <c r="B14" s="157" t="s">
        <v>394</v>
      </c>
      <c r="C14" s="161">
        <v>100</v>
      </c>
      <c r="D14" s="163" t="s">
        <v>150</v>
      </c>
    </row>
    <row r="15" spans="1:7" x14ac:dyDescent="0.2">
      <c r="A15" s="280" t="s">
        <v>45</v>
      </c>
      <c r="B15" s="149" t="s">
        <v>144</v>
      </c>
      <c r="C15" s="158">
        <v>200</v>
      </c>
      <c r="D15" s="160"/>
    </row>
    <row r="16" spans="1:7" x14ac:dyDescent="0.2">
      <c r="A16" s="281"/>
      <c r="B16" s="207" t="s">
        <v>414</v>
      </c>
      <c r="C16" s="164">
        <v>300</v>
      </c>
      <c r="D16" s="160"/>
    </row>
    <row r="17" spans="1:7" ht="49.9" customHeight="1" x14ac:dyDescent="0.2">
      <c r="A17" s="282"/>
      <c r="B17" s="200" t="s">
        <v>477</v>
      </c>
      <c r="C17" s="164">
        <v>700</v>
      </c>
      <c r="D17" s="160"/>
    </row>
    <row r="18" spans="1:7" ht="19.149999999999999" customHeight="1" x14ac:dyDescent="0.2">
      <c r="A18" s="165" t="s">
        <v>45</v>
      </c>
      <c r="B18" s="166" t="s">
        <v>148</v>
      </c>
      <c r="C18" s="161">
        <f>C15+C16+C17</f>
        <v>1200</v>
      </c>
      <c r="D18" s="163" t="s">
        <v>149</v>
      </c>
    </row>
    <row r="19" spans="1:7" x14ac:dyDescent="0.2">
      <c r="A19" s="148" t="s">
        <v>46</v>
      </c>
      <c r="B19" s="149" t="s">
        <v>4</v>
      </c>
      <c r="C19" s="167">
        <v>150</v>
      </c>
      <c r="D19" s="163" t="s">
        <v>153</v>
      </c>
    </row>
    <row r="20" spans="1:7" x14ac:dyDescent="0.2">
      <c r="A20" s="148" t="s">
        <v>48</v>
      </c>
      <c r="B20" s="219" t="s">
        <v>5</v>
      </c>
      <c r="C20" s="167">
        <v>350</v>
      </c>
      <c r="D20" s="163" t="s">
        <v>184</v>
      </c>
    </row>
    <row r="21" spans="1:7" x14ac:dyDescent="0.2">
      <c r="A21" s="208" t="s">
        <v>410</v>
      </c>
      <c r="B21" s="149" t="s">
        <v>388</v>
      </c>
      <c r="C21" s="164"/>
      <c r="D21" s="160"/>
    </row>
    <row r="22" spans="1:7" x14ac:dyDescent="0.2">
      <c r="A22" s="208" t="s">
        <v>409</v>
      </c>
      <c r="B22" s="149" t="s">
        <v>93</v>
      </c>
      <c r="C22" s="164">
        <v>4000</v>
      </c>
      <c r="D22" s="160"/>
    </row>
    <row r="23" spans="1:7" x14ac:dyDescent="0.2">
      <c r="A23" s="208" t="s">
        <v>411</v>
      </c>
      <c r="B23" s="149" t="s">
        <v>9</v>
      </c>
      <c r="C23" s="164">
        <v>600</v>
      </c>
      <c r="D23" s="160"/>
    </row>
    <row r="24" spans="1:7" x14ac:dyDescent="0.2">
      <c r="A24" s="165" t="s">
        <v>47</v>
      </c>
      <c r="B24" s="148" t="s">
        <v>151</v>
      </c>
      <c r="C24" s="167">
        <f>C21+C22+C23</f>
        <v>4600</v>
      </c>
      <c r="D24" s="163" t="s">
        <v>152</v>
      </c>
    </row>
    <row r="25" spans="1:7" x14ac:dyDescent="0.2">
      <c r="A25" s="148" t="s">
        <v>49</v>
      </c>
      <c r="B25" s="200" t="s">
        <v>478</v>
      </c>
      <c r="C25" s="167">
        <v>500</v>
      </c>
      <c r="D25" s="163" t="s">
        <v>154</v>
      </c>
    </row>
    <row r="26" spans="1:7" x14ac:dyDescent="0.2">
      <c r="A26" s="220" t="s">
        <v>52</v>
      </c>
      <c r="B26" s="200" t="s">
        <v>552</v>
      </c>
      <c r="C26" s="167">
        <v>200</v>
      </c>
      <c r="D26" s="163" t="s">
        <v>255</v>
      </c>
    </row>
    <row r="27" spans="1:7" ht="55.15" customHeight="1" x14ac:dyDescent="0.2">
      <c r="A27" s="283" t="s">
        <v>50</v>
      </c>
      <c r="B27" s="200" t="s">
        <v>476</v>
      </c>
      <c r="C27" s="164">
        <v>1000</v>
      </c>
      <c r="D27" s="160"/>
    </row>
    <row r="28" spans="1:7" ht="14.45" customHeight="1" x14ac:dyDescent="0.2">
      <c r="A28" s="284"/>
      <c r="B28" s="168" t="s">
        <v>389</v>
      </c>
      <c r="C28" s="164">
        <v>600</v>
      </c>
      <c r="D28" s="160"/>
    </row>
    <row r="29" spans="1:7" x14ac:dyDescent="0.2">
      <c r="A29" s="165" t="s">
        <v>50</v>
      </c>
      <c r="B29" s="169" t="s">
        <v>155</v>
      </c>
      <c r="C29" s="167">
        <f>C27+C28</f>
        <v>1600</v>
      </c>
      <c r="D29" s="163" t="s">
        <v>156</v>
      </c>
    </row>
    <row r="30" spans="1:7" x14ac:dyDescent="0.2">
      <c r="A30" s="148" t="s">
        <v>51</v>
      </c>
      <c r="B30" s="149" t="s">
        <v>112</v>
      </c>
      <c r="C30" s="167">
        <v>100</v>
      </c>
      <c r="D30" s="163" t="s">
        <v>157</v>
      </c>
    </row>
    <row r="31" spans="1:7" x14ac:dyDescent="0.2">
      <c r="A31" s="148" t="s">
        <v>81</v>
      </c>
      <c r="B31" s="149" t="s">
        <v>34</v>
      </c>
      <c r="C31" s="183">
        <v>2430</v>
      </c>
      <c r="D31" s="163" t="s">
        <v>158</v>
      </c>
      <c r="F31" s="15">
        <f>C14+C18+C19+C20+C24+C25+C26+C29+C32</f>
        <v>9000</v>
      </c>
      <c r="G31" s="133">
        <f>F31*0.27</f>
        <v>2430</v>
      </c>
    </row>
    <row r="32" spans="1:7" x14ac:dyDescent="0.2">
      <c r="A32" s="148" t="s">
        <v>84</v>
      </c>
      <c r="B32" s="219" t="s">
        <v>445</v>
      </c>
      <c r="C32" s="161">
        <v>300</v>
      </c>
      <c r="D32" s="163" t="s">
        <v>159</v>
      </c>
    </row>
    <row r="33" spans="1:4" x14ac:dyDescent="0.2">
      <c r="A33" s="149"/>
      <c r="B33" s="149"/>
      <c r="C33" s="158"/>
      <c r="D33" s="149"/>
    </row>
    <row r="34" spans="1:4" x14ac:dyDescent="0.2">
      <c r="A34" s="148" t="s">
        <v>64</v>
      </c>
      <c r="B34" s="148" t="s">
        <v>63</v>
      </c>
      <c r="C34" s="161">
        <f>C14+C18+C19+C20+C24+C25+C26+C29+C30+C31+C32</f>
        <v>11530</v>
      </c>
      <c r="D34" s="150"/>
    </row>
    <row r="35" spans="1:4" x14ac:dyDescent="0.2">
      <c r="A35" s="149" t="s">
        <v>18</v>
      </c>
      <c r="B35" s="149"/>
      <c r="C35" s="161">
        <f>C10+C13+C34</f>
        <v>11975</v>
      </c>
      <c r="D35" s="150"/>
    </row>
  </sheetData>
  <mergeCells count="2">
    <mergeCell ref="A15:A17"/>
    <mergeCell ref="A27:A28"/>
  </mergeCells>
  <pageMargins left="0.7" right="0.7" top="0.75" bottom="0.75" header="0.3" footer="0.3"/>
  <pageSetup paperSize="9" orientation="portrait" r:id="rId1"/>
  <ignoredErrors>
    <ignoredError sqref="D3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-0.249977111117893"/>
  </sheetPr>
  <dimension ref="A1:G38"/>
  <sheetViews>
    <sheetView topLeftCell="A19" workbookViewId="0">
      <selection activeCell="B27" sqref="B27"/>
    </sheetView>
  </sheetViews>
  <sheetFormatPr defaultRowHeight="12.75" x14ac:dyDescent="0.2"/>
  <cols>
    <col min="1" max="1" width="10.42578125" customWidth="1"/>
    <col min="2" max="2" width="54.7109375" customWidth="1"/>
  </cols>
  <sheetData>
    <row r="1" spans="1:4" x14ac:dyDescent="0.2">
      <c r="A1" s="203">
        <v>2026</v>
      </c>
      <c r="B1" s="239" t="s">
        <v>19</v>
      </c>
      <c r="C1" s="149"/>
      <c r="D1" s="150"/>
    </row>
    <row r="2" spans="1:4" x14ac:dyDescent="0.2">
      <c r="A2" s="151"/>
      <c r="B2" s="153" t="s">
        <v>390</v>
      </c>
      <c r="C2" s="150"/>
      <c r="D2" s="150"/>
    </row>
    <row r="3" spans="1:4" x14ac:dyDescent="0.2">
      <c r="A3" s="151"/>
      <c r="B3" s="152"/>
      <c r="C3" s="151"/>
      <c r="D3" s="150"/>
    </row>
    <row r="4" spans="1:4" x14ac:dyDescent="0.2">
      <c r="A4" s="32" t="s">
        <v>194</v>
      </c>
      <c r="B4" s="153">
        <v>104035</v>
      </c>
      <c r="C4" s="149"/>
      <c r="D4" s="150"/>
    </row>
    <row r="5" spans="1:4" x14ac:dyDescent="0.2">
      <c r="A5" s="32" t="s">
        <v>328</v>
      </c>
      <c r="B5" s="153">
        <v>1501</v>
      </c>
      <c r="C5" s="149"/>
      <c r="D5" s="150"/>
    </row>
    <row r="6" spans="1:4" x14ac:dyDescent="0.2">
      <c r="A6" s="148" t="s">
        <v>53</v>
      </c>
      <c r="B6" s="149"/>
      <c r="C6" s="153" t="s">
        <v>21</v>
      </c>
      <c r="D6" s="148" t="s">
        <v>80</v>
      </c>
    </row>
    <row r="7" spans="1:4" x14ac:dyDescent="0.2">
      <c r="A7" s="148"/>
      <c r="B7" s="157"/>
      <c r="C7" s="153"/>
      <c r="D7" s="148"/>
    </row>
    <row r="8" spans="1:4" x14ac:dyDescent="0.2">
      <c r="A8" s="149" t="s">
        <v>82</v>
      </c>
      <c r="B8" s="170" t="s">
        <v>391</v>
      </c>
      <c r="C8" s="158">
        <v>0</v>
      </c>
      <c r="D8" s="163"/>
    </row>
    <row r="9" spans="1:4" x14ac:dyDescent="0.2">
      <c r="A9" s="149" t="s">
        <v>58</v>
      </c>
      <c r="B9" s="149" t="s">
        <v>27</v>
      </c>
      <c r="C9" s="158">
        <f>C8*0.27</f>
        <v>0</v>
      </c>
      <c r="D9" s="163"/>
    </row>
    <row r="10" spans="1:4" x14ac:dyDescent="0.2">
      <c r="A10" s="148" t="s">
        <v>54</v>
      </c>
      <c r="B10" s="171" t="s">
        <v>60</v>
      </c>
      <c r="C10" s="161">
        <f>SUM(C7:C9)</f>
        <v>0</v>
      </c>
      <c r="D10" s="163"/>
    </row>
    <row r="11" spans="1:4" x14ac:dyDescent="0.2">
      <c r="A11" s="149"/>
      <c r="B11" s="149"/>
      <c r="C11" s="161"/>
      <c r="D11" s="163"/>
    </row>
    <row r="12" spans="1:4" x14ac:dyDescent="0.2">
      <c r="A12" s="148"/>
      <c r="B12" s="149" t="s">
        <v>55</v>
      </c>
      <c r="C12" s="161"/>
      <c r="D12" s="163"/>
    </row>
    <row r="13" spans="1:4" x14ac:dyDescent="0.2">
      <c r="A13" s="148"/>
      <c r="B13" s="149" t="s">
        <v>27</v>
      </c>
      <c r="C13" s="161"/>
      <c r="D13" s="163"/>
    </row>
    <row r="14" spans="1:4" x14ac:dyDescent="0.2">
      <c r="A14" s="148" t="s">
        <v>56</v>
      </c>
      <c r="B14" s="148" t="s">
        <v>59</v>
      </c>
      <c r="C14" s="161">
        <f>C12+C13</f>
        <v>0</v>
      </c>
      <c r="D14" s="163"/>
    </row>
    <row r="15" spans="1:4" x14ac:dyDescent="0.2">
      <c r="A15" s="148" t="s">
        <v>44</v>
      </c>
      <c r="B15" s="149" t="s">
        <v>299</v>
      </c>
      <c r="C15" s="161">
        <v>20</v>
      </c>
      <c r="D15" s="163" t="s">
        <v>150</v>
      </c>
    </row>
    <row r="16" spans="1:4" x14ac:dyDescent="0.2">
      <c r="A16" s="285" t="s">
        <v>45</v>
      </c>
      <c r="B16" s="149" t="s">
        <v>160</v>
      </c>
      <c r="C16" s="172">
        <v>20</v>
      </c>
      <c r="D16" s="163"/>
    </row>
    <row r="17" spans="1:7" x14ac:dyDescent="0.2">
      <c r="A17" s="286"/>
      <c r="B17" s="149" t="s">
        <v>321</v>
      </c>
      <c r="C17" s="164">
        <v>40</v>
      </c>
      <c r="D17" s="163"/>
    </row>
    <row r="18" spans="1:7" ht="26.45" customHeight="1" x14ac:dyDescent="0.2">
      <c r="A18" s="286"/>
      <c r="B18" s="173" t="s">
        <v>392</v>
      </c>
      <c r="C18" s="158">
        <v>100</v>
      </c>
      <c r="D18" s="163"/>
    </row>
    <row r="19" spans="1:7" ht="29.45" customHeight="1" x14ac:dyDescent="0.2">
      <c r="A19" s="286"/>
      <c r="B19" s="157" t="s">
        <v>300</v>
      </c>
      <c r="C19" s="158">
        <v>200</v>
      </c>
      <c r="D19" s="163"/>
    </row>
    <row r="20" spans="1:7" ht="24" customHeight="1" x14ac:dyDescent="0.2">
      <c r="A20" s="287"/>
      <c r="B20" s="174"/>
      <c r="C20" s="164">
        <v>0</v>
      </c>
      <c r="D20" s="163"/>
    </row>
    <row r="21" spans="1:7" ht="22.9" customHeight="1" x14ac:dyDescent="0.2">
      <c r="A21" s="165" t="s">
        <v>45</v>
      </c>
      <c r="B21" s="166" t="s">
        <v>162</v>
      </c>
      <c r="C21" s="161">
        <f>SUM(C16:C20)</f>
        <v>360</v>
      </c>
      <c r="D21" s="163" t="s">
        <v>149</v>
      </c>
    </row>
    <row r="22" spans="1:7" x14ac:dyDescent="0.2">
      <c r="A22" s="148" t="s">
        <v>46</v>
      </c>
      <c r="B22" s="149" t="s">
        <v>4</v>
      </c>
      <c r="C22" s="161">
        <v>0</v>
      </c>
      <c r="D22" s="163" t="s">
        <v>153</v>
      </c>
    </row>
    <row r="23" spans="1:7" x14ac:dyDescent="0.2">
      <c r="A23" s="209" t="s">
        <v>409</v>
      </c>
      <c r="B23" s="149" t="s">
        <v>96</v>
      </c>
      <c r="C23" s="164">
        <v>1800</v>
      </c>
      <c r="D23" s="163"/>
    </row>
    <row r="24" spans="1:7" x14ac:dyDescent="0.2">
      <c r="A24" s="209" t="s">
        <v>410</v>
      </c>
      <c r="B24" s="149" t="s">
        <v>393</v>
      </c>
      <c r="C24" s="164"/>
      <c r="D24" s="163"/>
    </row>
    <row r="25" spans="1:7" x14ac:dyDescent="0.2">
      <c r="A25" s="209" t="s">
        <v>411</v>
      </c>
      <c r="B25" s="149" t="s">
        <v>23</v>
      </c>
      <c r="C25" s="164">
        <v>300</v>
      </c>
      <c r="D25" s="163"/>
    </row>
    <row r="26" spans="1:7" x14ac:dyDescent="0.2">
      <c r="A26" s="165" t="s">
        <v>47</v>
      </c>
      <c r="B26" s="148" t="s">
        <v>165</v>
      </c>
      <c r="C26" s="167">
        <f>SUM(C23:C25)</f>
        <v>2100</v>
      </c>
      <c r="D26" s="163" t="s">
        <v>152</v>
      </c>
    </row>
    <row r="27" spans="1:7" ht="26.45" customHeight="1" x14ac:dyDescent="0.2">
      <c r="A27" s="148" t="s">
        <v>83</v>
      </c>
      <c r="B27" s="175" t="s">
        <v>553</v>
      </c>
      <c r="C27" s="161">
        <v>5000</v>
      </c>
      <c r="D27" s="163" t="s">
        <v>217</v>
      </c>
    </row>
    <row r="28" spans="1:7" ht="17.45" customHeight="1" x14ac:dyDescent="0.2">
      <c r="A28" s="148" t="s">
        <v>49</v>
      </c>
      <c r="B28" s="157" t="s">
        <v>121</v>
      </c>
      <c r="C28" s="161">
        <v>0</v>
      </c>
      <c r="D28" s="163" t="s">
        <v>154</v>
      </c>
    </row>
    <row r="29" spans="1:7" ht="32.450000000000003" customHeight="1" x14ac:dyDescent="0.2">
      <c r="A29" s="148" t="s">
        <v>50</v>
      </c>
      <c r="B29" s="200" t="s">
        <v>406</v>
      </c>
      <c r="C29" s="161">
        <v>150</v>
      </c>
      <c r="D29" s="176" t="s">
        <v>156</v>
      </c>
    </row>
    <row r="30" spans="1:7" x14ac:dyDescent="0.2">
      <c r="A30" s="148" t="s">
        <v>51</v>
      </c>
      <c r="B30" s="149" t="s">
        <v>14</v>
      </c>
      <c r="C30" s="161">
        <v>0</v>
      </c>
      <c r="D30" s="163" t="s">
        <v>157</v>
      </c>
    </row>
    <row r="31" spans="1:7" ht="19.899999999999999" customHeight="1" x14ac:dyDescent="0.2">
      <c r="A31" s="148" t="s">
        <v>81</v>
      </c>
      <c r="B31" s="157" t="s">
        <v>323</v>
      </c>
      <c r="C31" s="183">
        <v>2074</v>
      </c>
      <c r="D31" s="163" t="s">
        <v>158</v>
      </c>
      <c r="F31" s="15">
        <f>C15+C21+C22+C26+C27+C28+C29+C33</f>
        <v>7680</v>
      </c>
      <c r="G31" s="133">
        <f>F31*0.27</f>
        <v>2073.6000000000004</v>
      </c>
    </row>
    <row r="32" spans="1:7" x14ac:dyDescent="0.2">
      <c r="A32" s="148"/>
      <c r="B32" s="177"/>
      <c r="C32" s="161">
        <v>0</v>
      </c>
      <c r="D32" s="163"/>
    </row>
    <row r="33" spans="1:4" x14ac:dyDescent="0.2">
      <c r="A33" s="148" t="s">
        <v>84</v>
      </c>
      <c r="B33" s="149" t="s">
        <v>15</v>
      </c>
      <c r="C33" s="161">
        <v>50</v>
      </c>
      <c r="D33" s="163" t="s">
        <v>159</v>
      </c>
    </row>
    <row r="34" spans="1:4" x14ac:dyDescent="0.2">
      <c r="A34" s="148" t="s">
        <v>64</v>
      </c>
      <c r="B34" s="148" t="s">
        <v>63</v>
      </c>
      <c r="C34" s="161">
        <f>C15+C21+C22+C26+C27+C28+C29+C30+C31+C33</f>
        <v>9754</v>
      </c>
      <c r="D34" s="163"/>
    </row>
    <row r="35" spans="1:4" x14ac:dyDescent="0.2">
      <c r="A35" s="148"/>
      <c r="B35" s="149"/>
      <c r="C35" s="161"/>
      <c r="D35" s="163"/>
    </row>
    <row r="36" spans="1:4" x14ac:dyDescent="0.2">
      <c r="A36" s="149" t="s">
        <v>89</v>
      </c>
      <c r="B36" s="173"/>
      <c r="C36" s="158"/>
      <c r="D36" s="163"/>
    </row>
    <row r="37" spans="1:4" x14ac:dyDescent="0.2">
      <c r="A37" s="148"/>
      <c r="B37" s="148"/>
      <c r="C37" s="161"/>
      <c r="D37" s="178"/>
    </row>
    <row r="38" spans="1:4" x14ac:dyDescent="0.2">
      <c r="A38" s="148"/>
      <c r="B38" s="149" t="s">
        <v>18</v>
      </c>
      <c r="C38" s="161">
        <f>C10+C14+C34</f>
        <v>9754</v>
      </c>
      <c r="D38" s="150"/>
    </row>
  </sheetData>
  <mergeCells count="1">
    <mergeCell ref="A16:A2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 tint="-0.249977111117893"/>
  </sheetPr>
  <dimension ref="A1:G38"/>
  <sheetViews>
    <sheetView topLeftCell="A10" workbookViewId="0">
      <selection activeCell="B9" sqref="B9"/>
    </sheetView>
  </sheetViews>
  <sheetFormatPr defaultRowHeight="12.75" x14ac:dyDescent="0.2"/>
  <cols>
    <col min="1" max="1" width="10.42578125" customWidth="1"/>
    <col min="2" max="2" width="54.7109375" customWidth="1"/>
  </cols>
  <sheetData>
    <row r="1" spans="1:4" x14ac:dyDescent="0.2">
      <c r="A1" s="203">
        <v>2026</v>
      </c>
      <c r="B1" s="239" t="s">
        <v>19</v>
      </c>
      <c r="C1" s="149"/>
      <c r="D1" s="150"/>
    </row>
    <row r="2" spans="1:4" x14ac:dyDescent="0.2">
      <c r="A2" s="151"/>
      <c r="B2" s="153" t="s">
        <v>438</v>
      </c>
      <c r="C2" s="150"/>
      <c r="D2" s="150"/>
    </row>
    <row r="3" spans="1:4" x14ac:dyDescent="0.2">
      <c r="A3" s="151"/>
      <c r="B3" s="152"/>
      <c r="C3" s="151"/>
      <c r="D3" s="150"/>
    </row>
    <row r="4" spans="1:4" x14ac:dyDescent="0.2">
      <c r="A4" s="32" t="s">
        <v>194</v>
      </c>
      <c r="B4" s="153">
        <v>104035</v>
      </c>
      <c r="C4" s="149"/>
      <c r="D4" s="150"/>
    </row>
    <row r="5" spans="1:4" x14ac:dyDescent="0.2">
      <c r="A5" s="32" t="s">
        <v>328</v>
      </c>
      <c r="B5" s="153">
        <v>1504</v>
      </c>
      <c r="C5" s="149"/>
      <c r="D5" s="150"/>
    </row>
    <row r="6" spans="1:4" x14ac:dyDescent="0.2">
      <c r="A6" s="148" t="s">
        <v>53</v>
      </c>
      <c r="B6" s="149"/>
      <c r="C6" s="153" t="s">
        <v>21</v>
      </c>
      <c r="D6" s="148" t="s">
        <v>80</v>
      </c>
    </row>
    <row r="7" spans="1:4" x14ac:dyDescent="0.2">
      <c r="A7" s="148"/>
      <c r="B7" s="157"/>
      <c r="C7" s="153"/>
      <c r="D7" s="148"/>
    </row>
    <row r="8" spans="1:4" x14ac:dyDescent="0.2">
      <c r="A8" s="149" t="s">
        <v>82</v>
      </c>
      <c r="B8" s="170" t="s">
        <v>391</v>
      </c>
      <c r="C8" s="158">
        <v>0</v>
      </c>
      <c r="D8" s="163"/>
    </row>
    <row r="9" spans="1:4" x14ac:dyDescent="0.2">
      <c r="A9" s="149" t="s">
        <v>58</v>
      </c>
      <c r="B9" s="149" t="s">
        <v>27</v>
      </c>
      <c r="C9" s="158">
        <f>C8*0.27</f>
        <v>0</v>
      </c>
      <c r="D9" s="163"/>
    </row>
    <row r="10" spans="1:4" x14ac:dyDescent="0.2">
      <c r="A10" s="148" t="s">
        <v>54</v>
      </c>
      <c r="B10" s="171" t="s">
        <v>60</v>
      </c>
      <c r="C10" s="161">
        <f>SUM(C7:C9)</f>
        <v>0</v>
      </c>
      <c r="D10" s="163"/>
    </row>
    <row r="11" spans="1:4" x14ac:dyDescent="0.2">
      <c r="A11" s="149"/>
      <c r="B11" s="149"/>
      <c r="C11" s="161"/>
      <c r="D11" s="163"/>
    </row>
    <row r="12" spans="1:4" x14ac:dyDescent="0.2">
      <c r="A12" s="148"/>
      <c r="B12" s="149" t="s">
        <v>55</v>
      </c>
      <c r="C12" s="161"/>
      <c r="D12" s="163"/>
    </row>
    <row r="13" spans="1:4" x14ac:dyDescent="0.2">
      <c r="A13" s="148"/>
      <c r="B13" s="149" t="s">
        <v>27</v>
      </c>
      <c r="C13" s="161"/>
      <c r="D13" s="163"/>
    </row>
    <row r="14" spans="1:4" x14ac:dyDescent="0.2">
      <c r="A14" s="148" t="s">
        <v>56</v>
      </c>
      <c r="B14" s="148" t="s">
        <v>59</v>
      </c>
      <c r="C14" s="161">
        <f>C12+C13</f>
        <v>0</v>
      </c>
      <c r="D14" s="163"/>
    </row>
    <row r="15" spans="1:4" x14ac:dyDescent="0.2">
      <c r="A15" s="148" t="s">
        <v>44</v>
      </c>
      <c r="B15" s="149" t="s">
        <v>299</v>
      </c>
      <c r="C15" s="161"/>
      <c r="D15" s="163" t="s">
        <v>150</v>
      </c>
    </row>
    <row r="16" spans="1:4" x14ac:dyDescent="0.2">
      <c r="A16" s="285" t="s">
        <v>45</v>
      </c>
      <c r="B16" s="149" t="s">
        <v>160</v>
      </c>
      <c r="C16" s="172"/>
      <c r="D16" s="163"/>
    </row>
    <row r="17" spans="1:7" x14ac:dyDescent="0.2">
      <c r="A17" s="286"/>
      <c r="B17" s="149" t="s">
        <v>321</v>
      </c>
      <c r="C17" s="164"/>
      <c r="D17" s="163"/>
    </row>
    <row r="18" spans="1:7" ht="26.45" customHeight="1" x14ac:dyDescent="0.2">
      <c r="A18" s="286"/>
      <c r="B18" s="173" t="s">
        <v>298</v>
      </c>
      <c r="C18" s="158">
        <v>0</v>
      </c>
      <c r="D18" s="163"/>
    </row>
    <row r="19" spans="1:7" ht="29.45" customHeight="1" x14ac:dyDescent="0.2">
      <c r="A19" s="286"/>
      <c r="B19" s="157" t="s">
        <v>300</v>
      </c>
      <c r="C19" s="158"/>
      <c r="D19" s="163"/>
    </row>
    <row r="20" spans="1:7" ht="24" customHeight="1" x14ac:dyDescent="0.2">
      <c r="A20" s="287"/>
      <c r="B20" s="174"/>
      <c r="C20" s="164">
        <v>0</v>
      </c>
      <c r="D20" s="163"/>
    </row>
    <row r="21" spans="1:7" ht="22.9" customHeight="1" x14ac:dyDescent="0.2">
      <c r="A21" s="165" t="s">
        <v>45</v>
      </c>
      <c r="B21" s="166" t="s">
        <v>162</v>
      </c>
      <c r="C21" s="161">
        <f>SUM(C16:C20)</f>
        <v>0</v>
      </c>
      <c r="D21" s="163" t="s">
        <v>149</v>
      </c>
    </row>
    <row r="22" spans="1:7" x14ac:dyDescent="0.2">
      <c r="A22" s="148" t="s">
        <v>46</v>
      </c>
      <c r="B22" s="149" t="s">
        <v>4</v>
      </c>
      <c r="C22" s="161">
        <v>0</v>
      </c>
      <c r="D22" s="163" t="s">
        <v>153</v>
      </c>
    </row>
    <row r="23" spans="1:7" x14ac:dyDescent="0.2">
      <c r="A23" s="209" t="s">
        <v>409</v>
      </c>
      <c r="B23" s="149" t="s">
        <v>96</v>
      </c>
      <c r="C23" s="164"/>
      <c r="D23" s="163"/>
    </row>
    <row r="24" spans="1:7" x14ac:dyDescent="0.2">
      <c r="A24" s="209" t="s">
        <v>410</v>
      </c>
      <c r="B24" s="149" t="s">
        <v>393</v>
      </c>
      <c r="C24" s="164"/>
      <c r="D24" s="163"/>
    </row>
    <row r="25" spans="1:7" x14ac:dyDescent="0.2">
      <c r="A25" s="209" t="s">
        <v>411</v>
      </c>
      <c r="B25" s="149" t="s">
        <v>23</v>
      </c>
      <c r="C25" s="164"/>
      <c r="D25" s="163"/>
    </row>
    <row r="26" spans="1:7" x14ac:dyDescent="0.2">
      <c r="A26" s="165" t="s">
        <v>47</v>
      </c>
      <c r="B26" s="148" t="s">
        <v>165</v>
      </c>
      <c r="C26" s="167">
        <f>SUM(C23:C25)</f>
        <v>0</v>
      </c>
      <c r="D26" s="163" t="s">
        <v>152</v>
      </c>
    </row>
    <row r="27" spans="1:7" ht="26.45" customHeight="1" x14ac:dyDescent="0.2">
      <c r="A27" s="148" t="s">
        <v>83</v>
      </c>
      <c r="B27" s="175" t="s">
        <v>475</v>
      </c>
      <c r="C27" s="167">
        <v>150</v>
      </c>
      <c r="D27" s="163" t="s">
        <v>217</v>
      </c>
    </row>
    <row r="28" spans="1:7" ht="17.45" customHeight="1" x14ac:dyDescent="0.2">
      <c r="A28" s="148" t="s">
        <v>49</v>
      </c>
      <c r="B28" s="157" t="s">
        <v>121</v>
      </c>
      <c r="C28" s="161">
        <v>0</v>
      </c>
      <c r="D28" s="163" t="s">
        <v>154</v>
      </c>
    </row>
    <row r="29" spans="1:7" ht="32.450000000000003" customHeight="1" x14ac:dyDescent="0.2">
      <c r="A29" s="148" t="s">
        <v>50</v>
      </c>
      <c r="B29" s="200" t="s">
        <v>406</v>
      </c>
      <c r="C29" s="161"/>
      <c r="D29" s="176" t="s">
        <v>156</v>
      </c>
    </row>
    <row r="30" spans="1:7" x14ac:dyDescent="0.2">
      <c r="A30" s="148" t="s">
        <v>51</v>
      </c>
      <c r="B30" s="149" t="s">
        <v>14</v>
      </c>
      <c r="C30" s="161">
        <v>0</v>
      </c>
      <c r="D30" s="163" t="s">
        <v>157</v>
      </c>
    </row>
    <row r="31" spans="1:7" ht="19.899999999999999" customHeight="1" x14ac:dyDescent="0.2">
      <c r="A31" s="148" t="s">
        <v>81</v>
      </c>
      <c r="B31" s="157" t="s">
        <v>323</v>
      </c>
      <c r="C31" s="183">
        <v>40</v>
      </c>
      <c r="D31" s="163" t="s">
        <v>158</v>
      </c>
      <c r="F31" s="15">
        <f>C15+C21+C22+C26+C27+C28+C29+C33</f>
        <v>150</v>
      </c>
      <c r="G31" s="133">
        <f>F31*0.27</f>
        <v>40.5</v>
      </c>
    </row>
    <row r="32" spans="1:7" x14ac:dyDescent="0.2">
      <c r="A32" s="148"/>
      <c r="B32" s="177"/>
      <c r="C32" s="161">
        <v>0</v>
      </c>
      <c r="D32" s="163"/>
    </row>
    <row r="33" spans="1:4" x14ac:dyDescent="0.2">
      <c r="A33" s="148" t="s">
        <v>84</v>
      </c>
      <c r="B33" s="149" t="s">
        <v>15</v>
      </c>
      <c r="C33" s="161"/>
      <c r="D33" s="163" t="s">
        <v>159</v>
      </c>
    </row>
    <row r="34" spans="1:4" x14ac:dyDescent="0.2">
      <c r="A34" s="148" t="s">
        <v>64</v>
      </c>
      <c r="B34" s="148" t="s">
        <v>63</v>
      </c>
      <c r="C34" s="161">
        <f>C15+C21+C22+C26+C27+C28+C29+C30+C31+C33</f>
        <v>190</v>
      </c>
      <c r="D34" s="163"/>
    </row>
    <row r="35" spans="1:4" x14ac:dyDescent="0.2">
      <c r="A35" s="148"/>
      <c r="B35" s="149"/>
      <c r="C35" s="161"/>
      <c r="D35" s="163"/>
    </row>
    <row r="36" spans="1:4" x14ac:dyDescent="0.2">
      <c r="A36" s="149" t="s">
        <v>89</v>
      </c>
      <c r="B36" s="173"/>
      <c r="C36" s="158"/>
      <c r="D36" s="163"/>
    </row>
    <row r="37" spans="1:4" x14ac:dyDescent="0.2">
      <c r="A37" s="148"/>
      <c r="B37" s="148"/>
      <c r="C37" s="161"/>
      <c r="D37" s="178"/>
    </row>
    <row r="38" spans="1:4" x14ac:dyDescent="0.2">
      <c r="A38" s="148"/>
      <c r="B38" s="149" t="s">
        <v>18</v>
      </c>
      <c r="C38" s="161">
        <f>C10+C14+C34</f>
        <v>190</v>
      </c>
      <c r="D38" s="150"/>
    </row>
  </sheetData>
  <mergeCells count="1">
    <mergeCell ref="A16:A20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31"/>
  </sheetPr>
  <dimension ref="A1:AQ73"/>
  <sheetViews>
    <sheetView topLeftCell="A7" workbookViewId="0">
      <selection activeCell="B28" sqref="B28"/>
    </sheetView>
  </sheetViews>
  <sheetFormatPr defaultRowHeight="12.75" x14ac:dyDescent="0.2"/>
  <cols>
    <col min="1" max="1" width="8.7109375" customWidth="1"/>
    <col min="2" max="2" width="49.5703125" customWidth="1"/>
    <col min="3" max="3" width="7.5703125" customWidth="1"/>
    <col min="4" max="4" width="7.42578125" customWidth="1"/>
    <col min="5" max="5" width="4.7109375" customWidth="1"/>
    <col min="6" max="6" width="4.42578125" customWidth="1"/>
  </cols>
  <sheetData>
    <row r="1" spans="1:43" x14ac:dyDescent="0.2">
      <c r="A1" s="201">
        <v>2026</v>
      </c>
      <c r="B1" s="229" t="s">
        <v>19</v>
      </c>
      <c r="C1" s="5"/>
    </row>
    <row r="2" spans="1:43" x14ac:dyDescent="0.2">
      <c r="A2" s="7"/>
      <c r="B2" s="11" t="s">
        <v>350</v>
      </c>
    </row>
    <row r="3" spans="1:43" x14ac:dyDescent="0.2">
      <c r="A3" s="32" t="s">
        <v>194</v>
      </c>
      <c r="B3" s="26">
        <v>107052</v>
      </c>
      <c r="C3" s="5"/>
    </row>
    <row r="4" spans="1:43" x14ac:dyDescent="0.2">
      <c r="A4" s="32" t="s">
        <v>328</v>
      </c>
      <c r="B4" s="11">
        <v>1502</v>
      </c>
      <c r="C4" s="5"/>
    </row>
    <row r="5" spans="1:43" s="40" customFormat="1" ht="12" x14ac:dyDescent="0.2">
      <c r="A5" s="32" t="s">
        <v>53</v>
      </c>
      <c r="B5" s="38"/>
      <c r="C5" s="38" t="s">
        <v>21</v>
      </c>
      <c r="D5" s="32" t="s">
        <v>80</v>
      </c>
    </row>
    <row r="6" spans="1:43" ht="27.75" customHeight="1" x14ac:dyDescent="0.2">
      <c r="A6" s="5" t="s">
        <v>82</v>
      </c>
      <c r="B6" s="22" t="s">
        <v>441</v>
      </c>
      <c r="C6" s="14"/>
      <c r="D6" s="73" t="s">
        <v>146</v>
      </c>
      <c r="E6" s="49"/>
      <c r="F6" s="4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K6" s="1"/>
      <c r="AL6" s="1"/>
      <c r="AM6" s="1"/>
      <c r="AN6" s="1"/>
      <c r="AO6" s="1"/>
      <c r="AP6" s="1"/>
      <c r="AQ6" s="1"/>
    </row>
    <row r="7" spans="1:43" x14ac:dyDescent="0.2">
      <c r="A7" s="5" t="s">
        <v>58</v>
      </c>
      <c r="B7" s="5" t="s">
        <v>27</v>
      </c>
      <c r="C7" s="14"/>
      <c r="D7" s="72"/>
      <c r="E7" s="47"/>
      <c r="F7" s="47"/>
    </row>
    <row r="8" spans="1:43" ht="15.75" customHeight="1" x14ac:dyDescent="0.2">
      <c r="A8" s="6" t="s">
        <v>54</v>
      </c>
      <c r="B8" s="6" t="s">
        <v>73</v>
      </c>
      <c r="C8" s="16">
        <f>SUM(C6:C7)</f>
        <v>0</v>
      </c>
      <c r="D8" s="72"/>
      <c r="E8" s="47"/>
      <c r="F8" s="47"/>
    </row>
    <row r="9" spans="1:43" ht="15.75" customHeight="1" x14ac:dyDescent="0.2">
      <c r="A9" s="5"/>
      <c r="B9" s="5" t="s">
        <v>61</v>
      </c>
      <c r="C9" s="14"/>
      <c r="D9" s="72"/>
      <c r="E9" s="47"/>
      <c r="F9" s="47"/>
    </row>
    <row r="10" spans="1:43" ht="15.75" customHeight="1" x14ac:dyDescent="0.2">
      <c r="A10" s="5"/>
      <c r="B10" s="5" t="s">
        <v>40</v>
      </c>
      <c r="C10" s="14"/>
      <c r="D10" s="72"/>
      <c r="E10" s="47"/>
      <c r="F10" s="47"/>
    </row>
    <row r="11" spans="1:43" ht="15.75" customHeight="1" x14ac:dyDescent="0.2">
      <c r="A11" s="6" t="s">
        <v>56</v>
      </c>
      <c r="B11" s="6" t="s">
        <v>59</v>
      </c>
      <c r="C11" s="16">
        <f>C9+C10</f>
        <v>0</v>
      </c>
      <c r="D11" s="72"/>
      <c r="E11" s="47"/>
      <c r="F11" s="47"/>
    </row>
    <row r="12" spans="1:43" ht="15.75" customHeight="1" x14ac:dyDescent="0.2">
      <c r="A12" s="6"/>
      <c r="B12" s="5"/>
      <c r="C12" s="16"/>
      <c r="D12" s="72"/>
      <c r="E12" s="47"/>
      <c r="F12" s="47"/>
    </row>
    <row r="13" spans="1:43" x14ac:dyDescent="0.2">
      <c r="A13" s="266" t="s">
        <v>45</v>
      </c>
      <c r="B13" s="24" t="s">
        <v>103</v>
      </c>
      <c r="C13" s="14">
        <v>20</v>
      </c>
      <c r="D13" s="72"/>
      <c r="E13" s="47"/>
      <c r="F13" s="47"/>
    </row>
    <row r="14" spans="1:43" x14ac:dyDescent="0.2">
      <c r="A14" s="267"/>
      <c r="B14" s="13" t="s">
        <v>161</v>
      </c>
      <c r="C14" s="14">
        <v>20</v>
      </c>
      <c r="D14" s="72"/>
      <c r="E14" s="47"/>
      <c r="F14" s="47"/>
    </row>
    <row r="15" spans="1:43" x14ac:dyDescent="0.2">
      <c r="A15" s="267"/>
      <c r="B15" s="5" t="s">
        <v>116</v>
      </c>
      <c r="C15" s="115">
        <v>80</v>
      </c>
      <c r="D15" s="72"/>
      <c r="E15" s="47"/>
      <c r="F15" s="47"/>
    </row>
    <row r="16" spans="1:43" x14ac:dyDescent="0.2">
      <c r="A16" s="260"/>
      <c r="B16" s="24" t="s">
        <v>351</v>
      </c>
      <c r="C16" s="14">
        <v>100</v>
      </c>
      <c r="D16" s="72"/>
      <c r="E16" s="57">
        <f>SUM(C13:C16)</f>
        <v>220</v>
      </c>
      <c r="F16" s="47"/>
    </row>
    <row r="17" spans="1:7" x14ac:dyDescent="0.2">
      <c r="A17" s="59" t="s">
        <v>45</v>
      </c>
      <c r="B17" s="6" t="s">
        <v>162</v>
      </c>
      <c r="C17" s="16">
        <f>C13+C14+C15+C16</f>
        <v>220</v>
      </c>
      <c r="D17" s="75" t="s">
        <v>149</v>
      </c>
      <c r="E17" s="57"/>
      <c r="F17" s="47"/>
    </row>
    <row r="18" spans="1:7" x14ac:dyDescent="0.2">
      <c r="A18" s="5" t="s">
        <v>46</v>
      </c>
      <c r="B18" s="24" t="s">
        <v>163</v>
      </c>
      <c r="C18" s="115"/>
      <c r="D18" s="72"/>
      <c r="E18" s="47"/>
      <c r="F18" s="47"/>
    </row>
    <row r="19" spans="1:7" x14ac:dyDescent="0.2">
      <c r="A19" s="5" t="s">
        <v>83</v>
      </c>
      <c r="B19" s="24"/>
      <c r="C19" s="14"/>
      <c r="D19" s="72"/>
      <c r="E19" s="47"/>
      <c r="F19" s="47"/>
    </row>
    <row r="20" spans="1:7" x14ac:dyDescent="0.2">
      <c r="A20" s="266" t="s">
        <v>47</v>
      </c>
      <c r="B20" s="24" t="s">
        <v>8</v>
      </c>
      <c r="C20" s="14"/>
      <c r="D20" s="72"/>
      <c r="E20" s="47"/>
      <c r="F20" s="47"/>
    </row>
    <row r="21" spans="1:7" x14ac:dyDescent="0.2">
      <c r="A21" s="267"/>
      <c r="B21" s="24" t="s">
        <v>7</v>
      </c>
      <c r="C21" s="14"/>
      <c r="D21" s="72"/>
      <c r="E21" s="47"/>
      <c r="F21" s="47"/>
    </row>
    <row r="22" spans="1:7" x14ac:dyDescent="0.2">
      <c r="A22" s="260"/>
      <c r="B22" s="5" t="s">
        <v>9</v>
      </c>
      <c r="C22" s="14"/>
      <c r="D22" s="72"/>
      <c r="E22" s="47"/>
      <c r="F22" s="47"/>
    </row>
    <row r="23" spans="1:7" ht="15" customHeight="1" x14ac:dyDescent="0.2">
      <c r="A23" s="6" t="s">
        <v>49</v>
      </c>
      <c r="B23" s="43" t="s">
        <v>121</v>
      </c>
      <c r="C23" s="16"/>
      <c r="D23" s="75" t="s">
        <v>154</v>
      </c>
      <c r="E23" s="47"/>
      <c r="F23" s="47"/>
    </row>
    <row r="24" spans="1:7" x14ac:dyDescent="0.2">
      <c r="A24" s="6" t="s">
        <v>52</v>
      </c>
      <c r="B24" s="19" t="s">
        <v>440</v>
      </c>
      <c r="C24" s="16">
        <v>150</v>
      </c>
      <c r="D24" s="77" t="s">
        <v>255</v>
      </c>
      <c r="E24" s="47"/>
      <c r="F24" s="47"/>
    </row>
    <row r="25" spans="1:7" x14ac:dyDescent="0.2">
      <c r="A25" s="24"/>
      <c r="B25" s="24"/>
      <c r="C25" s="14"/>
      <c r="D25" s="72"/>
      <c r="E25" s="47"/>
      <c r="F25" s="47"/>
    </row>
    <row r="26" spans="1:7" x14ac:dyDescent="0.2">
      <c r="A26" s="6" t="s">
        <v>51</v>
      </c>
      <c r="B26" s="19" t="s">
        <v>404</v>
      </c>
      <c r="C26" s="103">
        <v>200</v>
      </c>
      <c r="D26" s="75" t="s">
        <v>157</v>
      </c>
      <c r="E26" s="47"/>
      <c r="F26" s="47"/>
    </row>
    <row r="27" spans="1:7" x14ac:dyDescent="0.2">
      <c r="A27" s="6" t="s">
        <v>81</v>
      </c>
      <c r="B27" s="5" t="s">
        <v>34</v>
      </c>
      <c r="C27" s="120">
        <v>114</v>
      </c>
      <c r="D27" s="75" t="s">
        <v>158</v>
      </c>
      <c r="E27" s="57"/>
      <c r="F27" s="57">
        <f>C17+C23+C24+C29</f>
        <v>420</v>
      </c>
      <c r="G27" s="133">
        <f>F27*0.27</f>
        <v>113.4</v>
      </c>
    </row>
    <row r="28" spans="1:7" x14ac:dyDescent="0.2">
      <c r="A28" s="5"/>
      <c r="B28" s="43"/>
      <c r="C28" s="14"/>
      <c r="D28" s="72"/>
      <c r="E28" s="57"/>
      <c r="F28" s="47"/>
    </row>
    <row r="29" spans="1:7" x14ac:dyDescent="0.2">
      <c r="A29" s="6" t="s">
        <v>84</v>
      </c>
      <c r="B29" s="19" t="s">
        <v>439</v>
      </c>
      <c r="C29" s="16">
        <v>50</v>
      </c>
      <c r="D29" s="75" t="s">
        <v>159</v>
      </c>
      <c r="E29" s="47"/>
      <c r="F29" s="47"/>
    </row>
    <row r="30" spans="1:7" x14ac:dyDescent="0.2">
      <c r="A30" s="5"/>
      <c r="B30" s="9"/>
      <c r="C30" s="14">
        <v>0</v>
      </c>
      <c r="D30" s="72"/>
      <c r="E30" s="47"/>
      <c r="F30" s="47"/>
    </row>
    <row r="31" spans="1:7" x14ac:dyDescent="0.2">
      <c r="A31" s="6" t="s">
        <v>64</v>
      </c>
      <c r="B31" s="6" t="s">
        <v>63</v>
      </c>
      <c r="C31" s="16">
        <f>C17+C23+C24+C26+C27+C29</f>
        <v>734</v>
      </c>
      <c r="E31" s="47"/>
      <c r="F31" s="47"/>
    </row>
    <row r="32" spans="1:7" x14ac:dyDescent="0.2">
      <c r="A32" s="5" t="s">
        <v>18</v>
      </c>
      <c r="B32" s="5"/>
      <c r="C32" s="16">
        <f>C8+C11+C31</f>
        <v>734</v>
      </c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  <row r="46" spans="2:2" x14ac:dyDescent="0.2">
      <c r="B46" s="15"/>
    </row>
    <row r="47" spans="2:2" x14ac:dyDescent="0.2">
      <c r="B47" s="15"/>
    </row>
    <row r="48" spans="2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20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20"/>
    </row>
  </sheetData>
  <mergeCells count="2">
    <mergeCell ref="A13:A16"/>
    <mergeCell ref="A20:A2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16"/>
  </sheetPr>
  <dimension ref="A1:AQ35"/>
  <sheetViews>
    <sheetView topLeftCell="A13" workbookViewId="0">
      <selection activeCell="C31" sqref="C31"/>
    </sheetView>
  </sheetViews>
  <sheetFormatPr defaultRowHeight="12.75" x14ac:dyDescent="0.2"/>
  <cols>
    <col min="1" max="1" width="10.85546875" customWidth="1"/>
    <col min="2" max="2" width="50.140625" customWidth="1"/>
    <col min="3" max="3" width="8.140625" customWidth="1"/>
    <col min="4" max="4" width="7" customWidth="1"/>
    <col min="5" max="5" width="4.28515625" customWidth="1"/>
    <col min="6" max="6" width="5" customWidth="1"/>
    <col min="7" max="7" width="9.85546875" customWidth="1"/>
  </cols>
  <sheetData>
    <row r="1" spans="1:43" x14ac:dyDescent="0.2">
      <c r="A1" s="201">
        <v>2026</v>
      </c>
      <c r="B1" s="229" t="s">
        <v>19</v>
      </c>
      <c r="C1" s="5"/>
    </row>
    <row r="2" spans="1:43" x14ac:dyDescent="0.2">
      <c r="B2" s="11" t="s">
        <v>352</v>
      </c>
      <c r="C2" s="7" t="s">
        <v>21</v>
      </c>
    </row>
    <row r="3" spans="1:43" x14ac:dyDescent="0.2">
      <c r="A3" s="32" t="s">
        <v>194</v>
      </c>
      <c r="B3" s="11">
        <v>104042</v>
      </c>
      <c r="C3" s="5"/>
    </row>
    <row r="4" spans="1:43" x14ac:dyDescent="0.2">
      <c r="A4" s="32" t="s">
        <v>328</v>
      </c>
      <c r="B4" s="11">
        <v>1503</v>
      </c>
      <c r="C4" s="5"/>
    </row>
    <row r="5" spans="1:43" x14ac:dyDescent="0.2">
      <c r="A5" s="32" t="s">
        <v>53</v>
      </c>
      <c r="B5" s="11"/>
      <c r="C5" s="5"/>
    </row>
    <row r="6" spans="1:43" x14ac:dyDescent="0.2">
      <c r="A6" s="5"/>
      <c r="B6" s="11"/>
      <c r="C6" s="5"/>
    </row>
    <row r="7" spans="1:43" x14ac:dyDescent="0.2">
      <c r="A7" s="24" t="s">
        <v>90</v>
      </c>
      <c r="B7" s="36"/>
      <c r="C7" s="5"/>
      <c r="D7" s="75" t="s">
        <v>180</v>
      </c>
      <c r="E7" s="49"/>
      <c r="F7" s="4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K7" s="1"/>
      <c r="AL7" s="1"/>
      <c r="AM7" s="1"/>
      <c r="AN7" s="1"/>
      <c r="AO7" s="1"/>
      <c r="AP7" s="1"/>
      <c r="AQ7" s="1"/>
    </row>
    <row r="8" spans="1:43" x14ac:dyDescent="0.2">
      <c r="A8" s="24" t="s">
        <v>82</v>
      </c>
      <c r="B8" s="22" t="s">
        <v>412</v>
      </c>
      <c r="C8" s="14"/>
      <c r="D8" s="75" t="s">
        <v>146</v>
      </c>
      <c r="E8" s="49"/>
      <c r="F8" s="11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K8" s="3"/>
      <c r="AL8" s="3"/>
      <c r="AM8" s="3"/>
      <c r="AN8" s="3"/>
      <c r="AO8" s="3"/>
      <c r="AP8" s="3"/>
      <c r="AQ8" s="3"/>
    </row>
    <row r="9" spans="1:43" x14ac:dyDescent="0.2">
      <c r="A9" s="24" t="s">
        <v>58</v>
      </c>
      <c r="B9" s="5" t="s">
        <v>27</v>
      </c>
      <c r="C9" s="115">
        <f>F9*0.27</f>
        <v>0</v>
      </c>
      <c r="D9" s="75" t="s">
        <v>147</v>
      </c>
      <c r="E9" s="47"/>
      <c r="F9" s="57">
        <f>C7+C8</f>
        <v>0</v>
      </c>
    </row>
    <row r="10" spans="1:43" x14ac:dyDescent="0.2">
      <c r="A10" s="6" t="s">
        <v>54</v>
      </c>
      <c r="B10" s="6" t="s">
        <v>73</v>
      </c>
      <c r="C10" s="16">
        <f>SUM(C7:C9)</f>
        <v>0</v>
      </c>
      <c r="D10" s="5"/>
      <c r="E10" s="47"/>
      <c r="F10" s="47"/>
    </row>
    <row r="11" spans="1:43" x14ac:dyDescent="0.2">
      <c r="A11" s="19" t="s">
        <v>174</v>
      </c>
      <c r="B11" s="19" t="s">
        <v>74</v>
      </c>
      <c r="C11" s="14">
        <v>0</v>
      </c>
      <c r="D11" s="5"/>
      <c r="E11" s="47"/>
      <c r="F11" s="47"/>
    </row>
    <row r="12" spans="1:43" x14ac:dyDescent="0.2">
      <c r="A12" s="19" t="s">
        <v>57</v>
      </c>
      <c r="B12" s="5" t="s">
        <v>40</v>
      </c>
      <c r="C12" s="240">
        <v>0</v>
      </c>
      <c r="D12" s="5"/>
      <c r="E12" s="47"/>
      <c r="F12" s="241">
        <f>C11*0.27</f>
        <v>0</v>
      </c>
    </row>
    <row r="13" spans="1:43" x14ac:dyDescent="0.2">
      <c r="A13" s="6" t="s">
        <v>56</v>
      </c>
      <c r="B13" s="6" t="s">
        <v>59</v>
      </c>
      <c r="C13" s="16">
        <f>C11+C12</f>
        <v>0</v>
      </c>
      <c r="D13" s="5"/>
      <c r="E13" s="47"/>
      <c r="F13" s="47"/>
    </row>
    <row r="14" spans="1:43" x14ac:dyDescent="0.2">
      <c r="A14" s="6"/>
      <c r="B14" s="5"/>
      <c r="C14" s="16"/>
      <c r="D14" s="5"/>
      <c r="E14" s="47"/>
      <c r="F14" s="47"/>
    </row>
    <row r="15" spans="1:43" x14ac:dyDescent="0.2">
      <c r="A15" s="62" t="s">
        <v>44</v>
      </c>
      <c r="B15" s="13" t="s">
        <v>219</v>
      </c>
      <c r="C15" s="16"/>
      <c r="D15" s="75" t="s">
        <v>150</v>
      </c>
      <c r="E15" s="47"/>
      <c r="F15" s="47"/>
    </row>
    <row r="16" spans="1:43" x14ac:dyDescent="0.2">
      <c r="A16" s="288" t="s">
        <v>45</v>
      </c>
      <c r="B16" s="24" t="s">
        <v>103</v>
      </c>
      <c r="C16" s="14">
        <v>40</v>
      </c>
      <c r="D16" s="72"/>
      <c r="E16" s="47"/>
      <c r="F16" s="47"/>
      <c r="G16" s="45"/>
      <c r="H16" s="15"/>
    </row>
    <row r="17" spans="1:8" ht="14.25" customHeight="1" x14ac:dyDescent="0.2">
      <c r="A17" s="288"/>
      <c r="B17" s="19" t="s">
        <v>413</v>
      </c>
      <c r="C17" s="115">
        <v>50</v>
      </c>
      <c r="D17" s="72"/>
      <c r="E17" s="47"/>
      <c r="F17" s="47"/>
      <c r="G17" s="52"/>
      <c r="H17" s="15"/>
    </row>
    <row r="18" spans="1:8" x14ac:dyDescent="0.2">
      <c r="A18" s="288"/>
      <c r="B18" s="24" t="s">
        <v>220</v>
      </c>
      <c r="C18" s="14">
        <v>100</v>
      </c>
      <c r="D18" s="72"/>
      <c r="E18" s="57"/>
      <c r="F18" s="47"/>
      <c r="H18" s="15"/>
    </row>
    <row r="19" spans="1:8" x14ac:dyDescent="0.2">
      <c r="A19" s="8" t="s">
        <v>45</v>
      </c>
      <c r="B19" s="6" t="s">
        <v>162</v>
      </c>
      <c r="C19" s="16">
        <f>SUM(C16:C18)</f>
        <v>190</v>
      </c>
      <c r="D19" s="75" t="s">
        <v>149</v>
      </c>
      <c r="E19" s="57"/>
      <c r="F19" s="47"/>
      <c r="H19" s="15"/>
    </row>
    <row r="20" spans="1:8" x14ac:dyDescent="0.2">
      <c r="A20" s="6" t="s">
        <v>48</v>
      </c>
      <c r="B20" s="19" t="s">
        <v>253</v>
      </c>
      <c r="C20" s="246">
        <v>60</v>
      </c>
      <c r="D20" s="75" t="s">
        <v>184</v>
      </c>
      <c r="E20" s="47"/>
      <c r="F20" s="47"/>
      <c r="G20" s="45"/>
      <c r="H20" s="15"/>
    </row>
    <row r="21" spans="1:8" x14ac:dyDescent="0.2">
      <c r="A21" s="6" t="s">
        <v>46</v>
      </c>
      <c r="B21" s="24" t="s">
        <v>4</v>
      </c>
      <c r="C21" s="103">
        <v>70</v>
      </c>
      <c r="D21" s="75" t="s">
        <v>153</v>
      </c>
      <c r="E21" s="47"/>
      <c r="F21" s="47"/>
      <c r="H21" s="15"/>
    </row>
    <row r="22" spans="1:8" x14ac:dyDescent="0.2">
      <c r="A22" s="206" t="s">
        <v>409</v>
      </c>
      <c r="B22" s="5" t="s">
        <v>8</v>
      </c>
      <c r="C22" s="14">
        <v>200</v>
      </c>
      <c r="D22" s="72"/>
      <c r="E22" s="47"/>
      <c r="F22" s="47"/>
      <c r="H22" s="15"/>
    </row>
    <row r="23" spans="1:8" x14ac:dyDescent="0.2">
      <c r="A23" s="18" t="s">
        <v>410</v>
      </c>
      <c r="B23" s="5" t="s">
        <v>7</v>
      </c>
      <c r="C23" s="14">
        <v>600</v>
      </c>
      <c r="D23" s="72"/>
      <c r="F23" s="47"/>
      <c r="H23" s="15"/>
    </row>
    <row r="24" spans="1:8" x14ac:dyDescent="0.2">
      <c r="A24" s="102" t="s">
        <v>411</v>
      </c>
      <c r="B24" s="5" t="s">
        <v>9</v>
      </c>
      <c r="C24" s="115">
        <v>80</v>
      </c>
      <c r="D24" s="72"/>
      <c r="E24" s="57">
        <f>SUM(C22:C24)</f>
        <v>880</v>
      </c>
      <c r="F24" s="47"/>
      <c r="H24" s="15"/>
    </row>
    <row r="25" spans="1:8" x14ac:dyDescent="0.2">
      <c r="A25" s="59" t="s">
        <v>47</v>
      </c>
      <c r="B25" s="6" t="s">
        <v>221</v>
      </c>
      <c r="C25" s="103">
        <f>SUM(C22:C24)</f>
        <v>880</v>
      </c>
      <c r="D25" s="75" t="s">
        <v>152</v>
      </c>
      <c r="E25" s="57"/>
      <c r="F25" s="47"/>
      <c r="H25" s="15"/>
    </row>
    <row r="26" spans="1:8" ht="25.5" customHeight="1" x14ac:dyDescent="0.2">
      <c r="A26" s="6" t="s">
        <v>49</v>
      </c>
      <c r="B26" s="202" t="s">
        <v>405</v>
      </c>
      <c r="C26" s="16">
        <v>200</v>
      </c>
      <c r="D26" s="75" t="s">
        <v>154</v>
      </c>
      <c r="E26" s="47"/>
      <c r="F26" s="47"/>
      <c r="G26" s="53"/>
      <c r="H26" s="15"/>
    </row>
    <row r="27" spans="1:8" x14ac:dyDescent="0.2">
      <c r="A27" s="6" t="s">
        <v>51</v>
      </c>
      <c r="B27" s="24" t="s">
        <v>245</v>
      </c>
      <c r="C27" s="16">
        <v>80</v>
      </c>
      <c r="D27" s="77"/>
      <c r="E27" s="47"/>
      <c r="F27" s="47"/>
      <c r="H27" s="15"/>
    </row>
    <row r="28" spans="1:8" x14ac:dyDescent="0.2">
      <c r="A28" s="6" t="s">
        <v>52</v>
      </c>
      <c r="B28" s="19" t="s">
        <v>442</v>
      </c>
      <c r="C28" s="16">
        <v>120</v>
      </c>
      <c r="D28" s="77"/>
      <c r="E28" s="47"/>
      <c r="F28" s="47"/>
      <c r="H28" s="15"/>
    </row>
    <row r="29" spans="1:8" ht="25.5" x14ac:dyDescent="0.2">
      <c r="A29" s="6" t="s">
        <v>50</v>
      </c>
      <c r="B29" s="202" t="s">
        <v>540</v>
      </c>
      <c r="C29" s="16">
        <v>150</v>
      </c>
      <c r="D29" s="75" t="s">
        <v>156</v>
      </c>
      <c r="E29" s="47"/>
      <c r="F29" s="47"/>
      <c r="H29" s="15"/>
    </row>
    <row r="30" spans="1:8" x14ac:dyDescent="0.2">
      <c r="A30" s="6" t="s">
        <v>81</v>
      </c>
      <c r="B30" s="5" t="s">
        <v>34</v>
      </c>
      <c r="C30" s="120">
        <v>532</v>
      </c>
      <c r="D30" s="75" t="s">
        <v>158</v>
      </c>
      <c r="E30" s="57"/>
      <c r="F30" s="57">
        <f>C15+C19+C20+C21+C25+C26+C28+C29+C32</f>
        <v>1970</v>
      </c>
      <c r="G30" s="133">
        <f>F30*0.27</f>
        <v>531.90000000000009</v>
      </c>
      <c r="H30" s="15"/>
    </row>
    <row r="31" spans="1:8" x14ac:dyDescent="0.2">
      <c r="A31" s="6"/>
      <c r="B31" s="5"/>
      <c r="C31" s="16"/>
      <c r="D31" s="75"/>
      <c r="E31" s="47"/>
      <c r="F31" s="47"/>
      <c r="H31" s="15"/>
    </row>
    <row r="32" spans="1:8" x14ac:dyDescent="0.2">
      <c r="A32" s="6" t="s">
        <v>84</v>
      </c>
      <c r="B32" s="202" t="s">
        <v>443</v>
      </c>
      <c r="C32" s="16">
        <v>300</v>
      </c>
      <c r="D32" s="75" t="s">
        <v>159</v>
      </c>
      <c r="E32" s="47"/>
      <c r="F32" s="47"/>
      <c r="G32" s="45"/>
      <c r="H32" s="15"/>
    </row>
    <row r="33" spans="1:8" x14ac:dyDescent="0.2">
      <c r="A33" s="5"/>
      <c r="B33" s="9"/>
      <c r="C33" s="14">
        <v>0</v>
      </c>
      <c r="D33" s="5"/>
      <c r="E33" s="47"/>
      <c r="F33" s="47"/>
      <c r="G33" s="54"/>
      <c r="H33" s="15"/>
    </row>
    <row r="34" spans="1:8" x14ac:dyDescent="0.2">
      <c r="A34" s="6" t="s">
        <v>64</v>
      </c>
      <c r="B34" s="6" t="s">
        <v>63</v>
      </c>
      <c r="C34" s="16">
        <f>C15+C19+C20+C21+C25+C26+C27+C28+C29+C30+C32</f>
        <v>2582</v>
      </c>
      <c r="E34" s="47"/>
      <c r="F34" s="58"/>
      <c r="G34" s="2"/>
      <c r="H34" s="20"/>
    </row>
    <row r="35" spans="1:8" x14ac:dyDescent="0.2">
      <c r="A35" s="5" t="s">
        <v>18</v>
      </c>
      <c r="B35" s="5"/>
      <c r="C35" s="16">
        <f>C10+C13+C34</f>
        <v>2582</v>
      </c>
      <c r="H35" s="20"/>
    </row>
  </sheetData>
  <mergeCells count="1">
    <mergeCell ref="A16:A1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2:Q48"/>
  <sheetViews>
    <sheetView topLeftCell="A16" workbookViewId="0">
      <selection activeCell="E31" sqref="E31"/>
    </sheetView>
  </sheetViews>
  <sheetFormatPr defaultRowHeight="12.75" x14ac:dyDescent="0.2"/>
  <cols>
    <col min="1" max="1" width="5.5703125" customWidth="1"/>
    <col min="2" max="2" width="7.28515625" customWidth="1"/>
    <col min="3" max="3" width="6.42578125" customWidth="1"/>
    <col min="4" max="4" width="59.5703125" customWidth="1"/>
    <col min="5" max="5" width="11.7109375" customWidth="1"/>
    <col min="6" max="6" width="6.5703125" customWidth="1"/>
    <col min="9" max="9" width="6.28515625" customWidth="1"/>
    <col min="10" max="10" width="19.7109375" customWidth="1"/>
    <col min="11" max="11" width="10.7109375" customWidth="1"/>
    <col min="12" max="12" width="12.42578125" customWidth="1"/>
    <col min="13" max="13" width="15.7109375" customWidth="1"/>
    <col min="14" max="14" width="5.140625" customWidth="1"/>
    <col min="15" max="15" width="47.28515625" customWidth="1"/>
  </cols>
  <sheetData>
    <row r="2" spans="1:17" x14ac:dyDescent="0.2">
      <c r="A2" s="205">
        <v>2026</v>
      </c>
      <c r="D2" s="26" t="s">
        <v>35</v>
      </c>
    </row>
    <row r="3" spans="1:17" x14ac:dyDescent="0.2">
      <c r="D3" s="26" t="s">
        <v>513</v>
      </c>
    </row>
    <row r="4" spans="1:17" x14ac:dyDescent="0.2">
      <c r="D4" s="26" t="s">
        <v>263</v>
      </c>
    </row>
    <row r="5" spans="1:17" x14ac:dyDescent="0.2">
      <c r="A5" s="4"/>
      <c r="B5" s="4"/>
      <c r="C5" s="4"/>
      <c r="D5" s="26"/>
      <c r="F5" s="4"/>
    </row>
    <row r="6" spans="1:17" x14ac:dyDescent="0.2">
      <c r="A6" s="4"/>
      <c r="B6" s="4"/>
      <c r="C6" s="4"/>
    </row>
    <row r="7" spans="1:17" x14ac:dyDescent="0.2">
      <c r="A7" s="4"/>
      <c r="B7" s="4"/>
      <c r="C7" s="4"/>
      <c r="D7" s="26"/>
    </row>
    <row r="8" spans="1:17" ht="22.5" x14ac:dyDescent="0.2">
      <c r="A8" s="39" t="s">
        <v>53</v>
      </c>
      <c r="B8" s="13" t="s">
        <v>194</v>
      </c>
      <c r="C8" s="87" t="s">
        <v>195</v>
      </c>
      <c r="D8" s="6"/>
      <c r="E8" s="7" t="s">
        <v>21</v>
      </c>
      <c r="F8" s="5" t="s">
        <v>80</v>
      </c>
    </row>
    <row r="9" spans="1:17" x14ac:dyDescent="0.2">
      <c r="A9" s="6" t="s">
        <v>79</v>
      </c>
      <c r="B9" s="210" t="s">
        <v>595</v>
      </c>
      <c r="C9" s="24">
        <v>1914</v>
      </c>
      <c r="D9" s="9" t="s">
        <v>558</v>
      </c>
      <c r="E9" s="17">
        <v>4817</v>
      </c>
      <c r="F9" s="210"/>
      <c r="L9" s="2"/>
      <c r="M9" s="95"/>
      <c r="N9" s="2"/>
      <c r="O9" s="40"/>
      <c r="P9" s="20"/>
      <c r="Q9" s="95"/>
    </row>
    <row r="10" spans="1:17" ht="12.75" customHeight="1" x14ac:dyDescent="0.2">
      <c r="A10" s="6" t="s">
        <v>58</v>
      </c>
      <c r="B10" s="210" t="s">
        <v>595</v>
      </c>
      <c r="C10" s="24">
        <v>1914</v>
      </c>
      <c r="D10" s="9" t="s">
        <v>602</v>
      </c>
      <c r="E10" s="17">
        <v>1301</v>
      </c>
      <c r="F10" s="210"/>
      <c r="P10" s="15"/>
    </row>
    <row r="11" spans="1:17" ht="12.75" customHeight="1" x14ac:dyDescent="0.2">
      <c r="A11" s="6"/>
      <c r="B11" s="74"/>
      <c r="C11" s="5"/>
      <c r="D11" s="9"/>
      <c r="E11" s="16">
        <f>E9+E10</f>
        <v>6118</v>
      </c>
      <c r="F11" s="74"/>
    </row>
    <row r="12" spans="1:17" ht="13.5" customHeight="1" x14ac:dyDescent="0.2">
      <c r="A12" s="6"/>
      <c r="B12" s="75"/>
      <c r="C12" s="5"/>
      <c r="D12" s="32"/>
      <c r="E12" s="16"/>
      <c r="F12" s="75"/>
    </row>
    <row r="13" spans="1:17" x14ac:dyDescent="0.2">
      <c r="A13" s="6" t="s">
        <v>79</v>
      </c>
      <c r="B13" s="247" t="s">
        <v>141</v>
      </c>
      <c r="C13" s="109">
        <v>1912</v>
      </c>
      <c r="D13" s="19" t="s">
        <v>554</v>
      </c>
      <c r="E13" s="115"/>
      <c r="F13" s="74" t="s">
        <v>149</v>
      </c>
      <c r="L13" s="45"/>
      <c r="M13" s="95"/>
      <c r="O13" s="54"/>
      <c r="P13" s="15"/>
      <c r="Q13" s="79"/>
    </row>
    <row r="14" spans="1:17" x14ac:dyDescent="0.2">
      <c r="A14" s="6" t="s">
        <v>58</v>
      </c>
      <c r="B14" s="247" t="s">
        <v>141</v>
      </c>
      <c r="C14" s="109">
        <v>1912</v>
      </c>
      <c r="D14" s="19" t="s">
        <v>38</v>
      </c>
      <c r="E14" s="111"/>
      <c r="F14" s="74" t="s">
        <v>158</v>
      </c>
      <c r="I14" s="45"/>
    </row>
    <row r="15" spans="1:17" x14ac:dyDescent="0.2">
      <c r="A15" s="6" t="s">
        <v>397</v>
      </c>
      <c r="B15" s="74"/>
      <c r="C15" s="5"/>
      <c r="D15" s="19" t="s">
        <v>493</v>
      </c>
      <c r="E15" s="16">
        <f>SUM(E13:E14)</f>
        <v>0</v>
      </c>
      <c r="F15" s="74"/>
    </row>
    <row r="16" spans="1:17" x14ac:dyDescent="0.2">
      <c r="A16" s="5"/>
      <c r="B16" s="74"/>
      <c r="C16" s="5"/>
      <c r="D16" s="5"/>
      <c r="E16" s="14"/>
      <c r="F16" s="5"/>
      <c r="J16" s="45"/>
      <c r="M16" s="45"/>
    </row>
    <row r="17" spans="1:13" ht="17.45" customHeight="1" x14ac:dyDescent="0.2">
      <c r="A17" s="6" t="s">
        <v>52</v>
      </c>
      <c r="B17" s="210" t="s">
        <v>339</v>
      </c>
      <c r="C17" s="5">
        <v>1903</v>
      </c>
      <c r="D17" s="202" t="s">
        <v>580</v>
      </c>
      <c r="E17" s="115">
        <v>3850</v>
      </c>
      <c r="F17" s="210" t="s">
        <v>255</v>
      </c>
      <c r="J17" s="45"/>
      <c r="M17" s="45"/>
    </row>
    <row r="18" spans="1:13" x14ac:dyDescent="0.2">
      <c r="A18" s="108" t="s">
        <v>81</v>
      </c>
      <c r="B18" s="210" t="s">
        <v>339</v>
      </c>
      <c r="C18" s="5">
        <v>1903</v>
      </c>
      <c r="D18" s="19" t="s">
        <v>425</v>
      </c>
      <c r="E18" s="111">
        <v>648</v>
      </c>
      <c r="F18" s="210" t="s">
        <v>158</v>
      </c>
      <c r="I18" s="184"/>
      <c r="J18" s="45"/>
      <c r="K18" s="15"/>
      <c r="L18" s="15"/>
      <c r="M18" s="15"/>
    </row>
    <row r="19" spans="1:13" x14ac:dyDescent="0.2">
      <c r="A19" s="108" t="s">
        <v>87</v>
      </c>
      <c r="B19" s="210" t="s">
        <v>339</v>
      </c>
      <c r="C19" s="5">
        <v>1903</v>
      </c>
      <c r="D19" s="187" t="s">
        <v>415</v>
      </c>
      <c r="E19" s="111"/>
      <c r="F19" s="210" t="s">
        <v>236</v>
      </c>
      <c r="I19" s="184"/>
      <c r="J19" s="45"/>
      <c r="K19" s="15"/>
      <c r="L19" s="15"/>
      <c r="M19" s="15"/>
    </row>
    <row r="20" spans="1:13" x14ac:dyDescent="0.2">
      <c r="A20" s="108" t="s">
        <v>79</v>
      </c>
      <c r="B20" s="210" t="s">
        <v>339</v>
      </c>
      <c r="C20" s="5">
        <v>1903</v>
      </c>
      <c r="D20" s="187" t="s">
        <v>498</v>
      </c>
      <c r="E20" s="111"/>
      <c r="F20" s="210" t="s">
        <v>164</v>
      </c>
      <c r="I20" s="184"/>
      <c r="J20" s="45"/>
      <c r="K20" s="15"/>
      <c r="L20" s="15"/>
      <c r="M20" s="15"/>
    </row>
    <row r="21" spans="1:13" x14ac:dyDescent="0.2">
      <c r="A21" s="108" t="s">
        <v>82</v>
      </c>
      <c r="B21" s="210" t="s">
        <v>339</v>
      </c>
      <c r="C21" s="5">
        <v>1903</v>
      </c>
      <c r="D21" s="187" t="s">
        <v>416</v>
      </c>
      <c r="E21" s="111"/>
      <c r="F21" s="210" t="s">
        <v>146</v>
      </c>
      <c r="I21" s="184"/>
      <c r="K21" s="15"/>
      <c r="L21" s="15"/>
      <c r="M21" s="15"/>
    </row>
    <row r="22" spans="1:13" x14ac:dyDescent="0.2">
      <c r="A22" s="108" t="s">
        <v>58</v>
      </c>
      <c r="B22" s="210" t="s">
        <v>339</v>
      </c>
      <c r="C22" s="5">
        <v>1903</v>
      </c>
      <c r="D22" s="187" t="s">
        <v>426</v>
      </c>
      <c r="E22" s="111"/>
      <c r="F22" s="210" t="s">
        <v>147</v>
      </c>
      <c r="I22" s="184"/>
      <c r="J22" s="45"/>
      <c r="K22" s="15"/>
      <c r="L22" s="15"/>
      <c r="M22" s="15"/>
    </row>
    <row r="23" spans="1:13" x14ac:dyDescent="0.2">
      <c r="A23" s="6" t="s">
        <v>64</v>
      </c>
      <c r="B23" s="74"/>
      <c r="C23" s="5"/>
      <c r="D23" s="187" t="s">
        <v>417</v>
      </c>
      <c r="E23" s="16">
        <f>E17+E18+E19</f>
        <v>4498</v>
      </c>
      <c r="F23" s="74"/>
      <c r="I23" s="2"/>
      <c r="J23" s="45"/>
      <c r="K23" s="15"/>
      <c r="L23" s="15"/>
      <c r="M23" s="15"/>
    </row>
    <row r="24" spans="1:13" x14ac:dyDescent="0.2">
      <c r="A24" s="6" t="s">
        <v>54</v>
      </c>
      <c r="B24" s="74"/>
      <c r="C24" s="5"/>
      <c r="D24" s="187" t="s">
        <v>418</v>
      </c>
      <c r="E24" s="16">
        <f>E20+E21+E22</f>
        <v>0</v>
      </c>
      <c r="F24" s="74"/>
      <c r="J24" s="45"/>
      <c r="K24" s="15"/>
      <c r="L24" s="15"/>
      <c r="M24" s="15"/>
    </row>
    <row r="25" spans="1:13" x14ac:dyDescent="0.2">
      <c r="A25" s="6"/>
      <c r="B25" s="74"/>
      <c r="C25" s="5"/>
      <c r="D25" s="187"/>
      <c r="E25" s="16"/>
      <c r="F25" s="74"/>
      <c r="J25" s="45"/>
      <c r="K25" s="15"/>
      <c r="L25" s="15"/>
      <c r="M25" s="15"/>
    </row>
    <row r="26" spans="1:13" x14ac:dyDescent="0.2">
      <c r="A26" s="6" t="s">
        <v>494</v>
      </c>
      <c r="B26" s="210"/>
      <c r="C26" s="5"/>
      <c r="D26" s="187"/>
      <c r="E26" s="16"/>
      <c r="F26" s="210" t="s">
        <v>495</v>
      </c>
      <c r="J26" s="45"/>
      <c r="K26" s="15"/>
      <c r="L26" s="15"/>
      <c r="M26" s="15"/>
    </row>
    <row r="27" spans="1:13" x14ac:dyDescent="0.2">
      <c r="A27" s="6" t="s">
        <v>72</v>
      </c>
      <c r="B27" s="74"/>
      <c r="C27" s="5"/>
      <c r="D27" s="187"/>
      <c r="E27" s="16"/>
      <c r="F27" s="74"/>
      <c r="J27" s="45"/>
      <c r="K27" s="15"/>
      <c r="L27" s="15"/>
      <c r="M27" s="15"/>
    </row>
    <row r="28" spans="1:13" x14ac:dyDescent="0.2">
      <c r="A28" s="6"/>
      <c r="B28" s="74"/>
      <c r="C28" s="5"/>
      <c r="D28" s="187"/>
      <c r="E28" s="16"/>
      <c r="F28" s="74"/>
      <c r="J28" s="45"/>
      <c r="K28" s="15"/>
      <c r="L28" s="15"/>
      <c r="M28" s="15"/>
    </row>
    <row r="29" spans="1:13" x14ac:dyDescent="0.2">
      <c r="A29" s="6" t="s">
        <v>52</v>
      </c>
      <c r="B29" s="210" t="s">
        <v>141</v>
      </c>
      <c r="C29" s="5">
        <v>1907</v>
      </c>
      <c r="D29" s="187" t="s">
        <v>497</v>
      </c>
      <c r="E29" s="16">
        <v>3025</v>
      </c>
      <c r="F29" s="210" t="s">
        <v>255</v>
      </c>
      <c r="J29" s="45"/>
      <c r="K29" s="15"/>
      <c r="L29" s="15"/>
      <c r="M29" s="15"/>
    </row>
    <row r="30" spans="1:13" x14ac:dyDescent="0.2">
      <c r="A30" s="6" t="s">
        <v>81</v>
      </c>
      <c r="B30" s="210" t="s">
        <v>141</v>
      </c>
      <c r="C30" s="5">
        <v>1907</v>
      </c>
      <c r="D30" s="187" t="s">
        <v>429</v>
      </c>
      <c r="E30" s="16">
        <v>817</v>
      </c>
      <c r="F30" s="210" t="s">
        <v>158</v>
      </c>
      <c r="J30" s="45"/>
      <c r="K30" s="15"/>
      <c r="L30" s="15"/>
      <c r="M30" s="15"/>
    </row>
    <row r="31" spans="1:13" x14ac:dyDescent="0.2">
      <c r="A31" s="6" t="s">
        <v>174</v>
      </c>
      <c r="B31" s="210" t="s">
        <v>141</v>
      </c>
      <c r="C31" s="5">
        <v>1907</v>
      </c>
      <c r="D31" s="187" t="s">
        <v>449</v>
      </c>
      <c r="E31" s="16">
        <v>108113</v>
      </c>
      <c r="F31" s="210" t="s">
        <v>175</v>
      </c>
      <c r="J31" s="45"/>
      <c r="K31" s="15"/>
      <c r="L31" s="15"/>
      <c r="M31" s="15"/>
    </row>
    <row r="32" spans="1:13" x14ac:dyDescent="0.2">
      <c r="A32" s="6" t="s">
        <v>57</v>
      </c>
      <c r="B32" s="210" t="s">
        <v>141</v>
      </c>
      <c r="C32" s="5">
        <v>1907</v>
      </c>
      <c r="D32" s="187" t="s">
        <v>450</v>
      </c>
      <c r="E32" s="16">
        <v>29191</v>
      </c>
      <c r="F32" s="210" t="s">
        <v>176</v>
      </c>
      <c r="J32" s="45"/>
      <c r="K32" s="15"/>
      <c r="L32" s="15"/>
      <c r="M32" s="15"/>
    </row>
    <row r="33" spans="1:13" x14ac:dyDescent="0.2">
      <c r="A33" s="6" t="s">
        <v>64</v>
      </c>
      <c r="B33" s="74"/>
      <c r="C33" s="5"/>
      <c r="D33" s="187" t="s">
        <v>430</v>
      </c>
      <c r="E33" s="16">
        <f>E29+E30</f>
        <v>3842</v>
      </c>
      <c r="F33" s="74"/>
      <c r="J33" s="45"/>
      <c r="K33" s="15"/>
      <c r="L33" s="15"/>
      <c r="M33" s="15"/>
    </row>
    <row r="34" spans="1:13" x14ac:dyDescent="0.2">
      <c r="A34" s="6" t="s">
        <v>56</v>
      </c>
      <c r="B34" s="74"/>
      <c r="C34" s="5"/>
      <c r="D34" s="187" t="s">
        <v>266</v>
      </c>
      <c r="E34" s="16">
        <f>E31+E32</f>
        <v>137304</v>
      </c>
      <c r="F34" s="74"/>
      <c r="J34" s="45"/>
      <c r="K34" s="15"/>
      <c r="L34" s="15"/>
      <c r="M34" s="15"/>
    </row>
    <row r="35" spans="1:13" x14ac:dyDescent="0.2">
      <c r="A35" s="6"/>
      <c r="B35" s="74"/>
      <c r="C35" s="5"/>
      <c r="D35" s="187"/>
      <c r="E35" s="16"/>
      <c r="F35" s="74"/>
      <c r="J35" s="45"/>
      <c r="K35" s="15"/>
      <c r="L35" s="15"/>
      <c r="M35" s="15"/>
    </row>
    <row r="36" spans="1:13" x14ac:dyDescent="0.2">
      <c r="A36" s="108" t="s">
        <v>50</v>
      </c>
      <c r="B36" s="251" t="s">
        <v>210</v>
      </c>
      <c r="C36" s="109">
        <v>1908</v>
      </c>
      <c r="D36" s="187" t="s">
        <v>451</v>
      </c>
      <c r="E36" s="103">
        <v>17403</v>
      </c>
      <c r="F36" s="210" t="s">
        <v>156</v>
      </c>
      <c r="J36" s="45"/>
      <c r="K36" s="15"/>
      <c r="L36" s="15"/>
      <c r="M36" s="15"/>
    </row>
    <row r="37" spans="1:13" x14ac:dyDescent="0.2">
      <c r="A37" s="6" t="s">
        <v>81</v>
      </c>
      <c r="B37" s="210" t="s">
        <v>210</v>
      </c>
      <c r="C37" s="5">
        <v>1908</v>
      </c>
      <c r="D37" s="187" t="s">
        <v>452</v>
      </c>
      <c r="E37" s="16">
        <v>4699</v>
      </c>
      <c r="F37" s="210" t="s">
        <v>158</v>
      </c>
      <c r="J37" s="45"/>
      <c r="K37" s="15"/>
      <c r="L37" s="15"/>
      <c r="M37" s="15"/>
    </row>
    <row r="38" spans="1:13" x14ac:dyDescent="0.2">
      <c r="A38" s="6" t="s">
        <v>64</v>
      </c>
      <c r="B38" s="74"/>
      <c r="C38" s="5"/>
      <c r="D38" s="187" t="s">
        <v>235</v>
      </c>
      <c r="E38" s="16">
        <f>E36+E37</f>
        <v>22102</v>
      </c>
      <c r="F38" s="74"/>
      <c r="J38" s="45"/>
      <c r="K38" s="15"/>
      <c r="L38" s="15"/>
      <c r="M38" s="15"/>
    </row>
    <row r="39" spans="1:13" x14ac:dyDescent="0.2">
      <c r="A39" s="6"/>
      <c r="B39" s="74"/>
      <c r="C39" s="5"/>
      <c r="D39" s="187"/>
      <c r="E39" s="16"/>
      <c r="F39" s="74"/>
      <c r="J39" s="45"/>
      <c r="K39" s="15"/>
      <c r="L39" s="15"/>
      <c r="M39" s="15"/>
    </row>
    <row r="40" spans="1:13" x14ac:dyDescent="0.2">
      <c r="A40" s="5"/>
      <c r="B40" s="5"/>
      <c r="C40" s="5"/>
      <c r="D40" s="24" t="s">
        <v>285</v>
      </c>
      <c r="E40" s="16">
        <f>E11+E15+E23+E24+E27+E33+E34+E38</f>
        <v>173864</v>
      </c>
      <c r="F40" s="74"/>
      <c r="I40" s="2"/>
      <c r="J40" s="45"/>
      <c r="K40" s="15"/>
      <c r="L40" s="15"/>
      <c r="M40" s="15"/>
    </row>
    <row r="41" spans="1:13" x14ac:dyDescent="0.2">
      <c r="A41" s="5"/>
      <c r="B41" s="5"/>
      <c r="C41" s="5"/>
      <c r="D41" s="5"/>
      <c r="E41" s="5"/>
      <c r="F41" s="74"/>
      <c r="I41" s="2"/>
      <c r="J41" s="45"/>
      <c r="K41" s="15"/>
      <c r="L41" s="15"/>
      <c r="M41" s="15"/>
    </row>
    <row r="42" spans="1:13" x14ac:dyDescent="0.2">
      <c r="J42" s="2"/>
      <c r="K42" s="15"/>
      <c r="L42" s="20"/>
      <c r="M42" s="15"/>
    </row>
    <row r="43" spans="1:13" x14ac:dyDescent="0.2">
      <c r="A43" s="6" t="s">
        <v>54</v>
      </c>
      <c r="B43" s="6"/>
      <c r="C43" s="6"/>
      <c r="D43" s="6" t="s">
        <v>307</v>
      </c>
      <c r="E43" s="16">
        <f>E11</f>
        <v>6118</v>
      </c>
    </row>
    <row r="44" spans="1:13" x14ac:dyDescent="0.2">
      <c r="A44" s="6" t="s">
        <v>265</v>
      </c>
      <c r="B44" s="6"/>
      <c r="C44" s="6"/>
      <c r="D44" s="6" t="s">
        <v>235</v>
      </c>
      <c r="E44" s="16">
        <f>E23+E33+E38</f>
        <v>30442</v>
      </c>
      <c r="I44" s="45"/>
      <c r="J44" s="45"/>
      <c r="K44" s="15"/>
      <c r="L44" s="15"/>
      <c r="M44" s="15"/>
    </row>
    <row r="45" spans="1:13" x14ac:dyDescent="0.2">
      <c r="A45" s="6" t="s">
        <v>56</v>
      </c>
      <c r="B45" s="6"/>
      <c r="C45" s="6"/>
      <c r="D45" s="6" t="s">
        <v>266</v>
      </c>
      <c r="E45" s="16">
        <f>E34</f>
        <v>137304</v>
      </c>
      <c r="I45" s="45"/>
      <c r="J45" s="45"/>
      <c r="K45" s="15"/>
      <c r="L45" s="15"/>
      <c r="M45" s="15"/>
    </row>
    <row r="46" spans="1:13" x14ac:dyDescent="0.2">
      <c r="A46" s="6" t="s">
        <v>72</v>
      </c>
      <c r="B46" s="5"/>
      <c r="C46" s="5"/>
      <c r="D46" s="6" t="s">
        <v>496</v>
      </c>
      <c r="E46" s="16">
        <f>E27</f>
        <v>0</v>
      </c>
      <c r="J46" s="2"/>
      <c r="K46" s="20"/>
      <c r="L46" s="20"/>
      <c r="M46" s="20"/>
    </row>
    <row r="47" spans="1:13" x14ac:dyDescent="0.2">
      <c r="E47" s="15">
        <f>SUM(E43:E46)</f>
        <v>173864</v>
      </c>
    </row>
    <row r="48" spans="1:13" x14ac:dyDescent="0.2">
      <c r="J48" s="45"/>
      <c r="L48" s="20"/>
    </row>
  </sheetData>
  <pageMargins left="0.75" right="0.75" top="1" bottom="1" header="0.5" footer="0.5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27"/>
  <sheetViews>
    <sheetView topLeftCell="A4" workbookViewId="0">
      <selection activeCell="C14" sqref="C14:C15"/>
    </sheetView>
  </sheetViews>
  <sheetFormatPr defaultRowHeight="12.75" x14ac:dyDescent="0.2"/>
  <cols>
    <col min="1" max="1" width="9.7109375" customWidth="1"/>
    <col min="2" max="2" width="46.7109375" customWidth="1"/>
    <col min="3" max="3" width="8.42578125" customWidth="1"/>
    <col min="4" max="4" width="7.140625" customWidth="1"/>
    <col min="5" max="5" width="5" customWidth="1"/>
    <col min="6" max="6" width="7.28515625" customWidth="1"/>
  </cols>
  <sheetData>
    <row r="1" spans="1:8" x14ac:dyDescent="0.2">
      <c r="A1" s="201">
        <v>2026</v>
      </c>
      <c r="B1" s="236" t="s">
        <v>19</v>
      </c>
    </row>
    <row r="2" spans="1:8" x14ac:dyDescent="0.2">
      <c r="A2" s="5"/>
      <c r="B2" s="132" t="s">
        <v>114</v>
      </c>
    </row>
    <row r="3" spans="1:8" x14ac:dyDescent="0.2">
      <c r="A3" s="5"/>
      <c r="B3" s="26"/>
      <c r="C3" s="1"/>
    </row>
    <row r="4" spans="1:8" x14ac:dyDescent="0.2">
      <c r="A4" s="130" t="s">
        <v>194</v>
      </c>
      <c r="B4" s="78" t="s">
        <v>141</v>
      </c>
      <c r="C4" s="1"/>
    </row>
    <row r="5" spans="1:8" x14ac:dyDescent="0.2">
      <c r="A5" s="40" t="s">
        <v>328</v>
      </c>
      <c r="B5" s="78" t="s">
        <v>383</v>
      </c>
    </row>
    <row r="6" spans="1:8" x14ac:dyDescent="0.2">
      <c r="A6" s="32" t="s">
        <v>53</v>
      </c>
      <c r="B6" s="37"/>
      <c r="C6" s="38" t="s">
        <v>21</v>
      </c>
      <c r="D6" s="32" t="s">
        <v>80</v>
      </c>
    </row>
    <row r="7" spans="1:8" ht="66" customHeight="1" x14ac:dyDescent="0.2">
      <c r="A7" s="6" t="s">
        <v>79</v>
      </c>
      <c r="B7" s="68"/>
      <c r="C7" s="16"/>
      <c r="D7" s="75" t="s">
        <v>164</v>
      </c>
      <c r="F7" s="21"/>
      <c r="G7" s="69"/>
    </row>
    <row r="8" spans="1:8" ht="78.75" customHeight="1" x14ac:dyDescent="0.2">
      <c r="A8" s="6" t="s">
        <v>85</v>
      </c>
      <c r="B8" s="252" t="s">
        <v>505</v>
      </c>
      <c r="C8" s="103">
        <v>2100</v>
      </c>
      <c r="D8" s="75" t="s">
        <v>164</v>
      </c>
    </row>
    <row r="9" spans="1:8" ht="36" customHeight="1" x14ac:dyDescent="0.2">
      <c r="A9" s="6" t="s">
        <v>82</v>
      </c>
      <c r="B9" s="252"/>
      <c r="C9" s="103"/>
      <c r="D9" s="75" t="s">
        <v>146</v>
      </c>
      <c r="F9" s="21"/>
      <c r="G9" s="69"/>
    </row>
    <row r="10" spans="1:8" ht="15.75" customHeight="1" x14ac:dyDescent="0.2">
      <c r="A10" s="5"/>
      <c r="B10" s="50"/>
      <c r="C10" s="16"/>
      <c r="D10" s="75"/>
    </row>
    <row r="11" spans="1:8" x14ac:dyDescent="0.2">
      <c r="A11" s="6" t="s">
        <v>58</v>
      </c>
      <c r="B11" s="24" t="s">
        <v>34</v>
      </c>
      <c r="C11" s="120">
        <v>567</v>
      </c>
      <c r="D11" s="75" t="s">
        <v>147</v>
      </c>
      <c r="F11" s="57">
        <f>C7+C8+C9</f>
        <v>2100</v>
      </c>
      <c r="G11" s="137">
        <f>F11*0.27</f>
        <v>567</v>
      </c>
      <c r="H11" s="69"/>
    </row>
    <row r="12" spans="1:8" x14ac:dyDescent="0.2">
      <c r="A12" s="6" t="s">
        <v>54</v>
      </c>
      <c r="B12" s="6" t="s">
        <v>60</v>
      </c>
      <c r="C12" s="16">
        <f>SUM(C7:C11)</f>
        <v>2667</v>
      </c>
      <c r="D12" s="72"/>
      <c r="F12" t="s">
        <v>135</v>
      </c>
    </row>
    <row r="13" spans="1:8" x14ac:dyDescent="0.2">
      <c r="A13" s="6"/>
      <c r="B13" s="6"/>
      <c r="C13" s="16"/>
      <c r="D13" s="72"/>
    </row>
    <row r="14" spans="1:8" ht="30.75" customHeight="1" x14ac:dyDescent="0.2">
      <c r="A14" s="6" t="s">
        <v>174</v>
      </c>
      <c r="B14" s="68" t="s">
        <v>590</v>
      </c>
      <c r="C14" s="16">
        <v>350</v>
      </c>
      <c r="D14" s="75" t="s">
        <v>175</v>
      </c>
    </row>
    <row r="15" spans="1:8" x14ac:dyDescent="0.2">
      <c r="A15" s="6" t="s">
        <v>57</v>
      </c>
      <c r="B15" s="24" t="s">
        <v>40</v>
      </c>
      <c r="C15" s="120">
        <v>95</v>
      </c>
      <c r="D15" s="75" t="s">
        <v>176</v>
      </c>
      <c r="F15" s="15">
        <f>C14</f>
        <v>350</v>
      </c>
      <c r="G15" s="133">
        <f>F15*0.27</f>
        <v>94.5</v>
      </c>
    </row>
    <row r="16" spans="1:8" x14ac:dyDescent="0.2">
      <c r="A16" s="6" t="s">
        <v>56</v>
      </c>
      <c r="B16" s="6" t="s">
        <v>59</v>
      </c>
      <c r="C16" s="16">
        <f>C14+C15</f>
        <v>445</v>
      </c>
      <c r="D16" s="72"/>
    </row>
    <row r="17" spans="1:6" x14ac:dyDescent="0.2">
      <c r="A17" s="6"/>
      <c r="B17" s="5"/>
      <c r="C17" s="16"/>
      <c r="D17" s="72"/>
    </row>
    <row r="18" spans="1:6" x14ac:dyDescent="0.2">
      <c r="A18" s="5"/>
      <c r="B18" s="5" t="s">
        <v>6</v>
      </c>
      <c r="C18" s="14"/>
      <c r="D18" s="72"/>
    </row>
    <row r="19" spans="1:6" x14ac:dyDescent="0.2">
      <c r="A19" s="265" t="s">
        <v>47</v>
      </c>
      <c r="B19" s="5" t="s">
        <v>8</v>
      </c>
      <c r="C19" s="14"/>
      <c r="D19" s="72"/>
    </row>
    <row r="20" spans="1:6" x14ac:dyDescent="0.2">
      <c r="A20" s="267"/>
      <c r="B20" s="5" t="s">
        <v>7</v>
      </c>
      <c r="C20" s="14"/>
      <c r="D20" s="72"/>
    </row>
    <row r="21" spans="1:6" x14ac:dyDescent="0.2">
      <c r="A21" s="260"/>
      <c r="B21" s="5" t="s">
        <v>9</v>
      </c>
      <c r="C21" s="14"/>
      <c r="D21" s="72"/>
      <c r="E21" s="15">
        <f>SUM(C19:C21)</f>
        <v>0</v>
      </c>
    </row>
    <row r="22" spans="1:6" ht="16.5" customHeight="1" x14ac:dyDescent="0.2">
      <c r="A22" s="5" t="s">
        <v>49</v>
      </c>
      <c r="B22" s="42" t="s">
        <v>115</v>
      </c>
      <c r="C22" s="14"/>
      <c r="D22" s="72"/>
    </row>
    <row r="23" spans="1:6" x14ac:dyDescent="0.2">
      <c r="A23" s="5"/>
      <c r="B23" s="5" t="s">
        <v>11</v>
      </c>
      <c r="C23" s="14"/>
      <c r="D23" s="72"/>
    </row>
    <row r="24" spans="1:6" x14ac:dyDescent="0.2">
      <c r="A24" s="6" t="s">
        <v>50</v>
      </c>
      <c r="B24" s="19" t="s">
        <v>601</v>
      </c>
      <c r="C24" s="103">
        <v>200</v>
      </c>
      <c r="D24" s="75" t="s">
        <v>156</v>
      </c>
    </row>
    <row r="25" spans="1:6" x14ac:dyDescent="0.2">
      <c r="A25" s="6" t="s">
        <v>81</v>
      </c>
      <c r="B25" s="5" t="s">
        <v>34</v>
      </c>
      <c r="C25" s="16">
        <f>F25*27%</f>
        <v>54</v>
      </c>
      <c r="D25" s="75" t="s">
        <v>158</v>
      </c>
      <c r="F25" s="15">
        <f>C21+C22+C23+C24</f>
        <v>200</v>
      </c>
    </row>
    <row r="26" spans="1:6" x14ac:dyDescent="0.2">
      <c r="A26" s="6" t="s">
        <v>64</v>
      </c>
      <c r="B26" s="6" t="s">
        <v>63</v>
      </c>
      <c r="C26" s="16">
        <f>SUM(C18:C25)</f>
        <v>254</v>
      </c>
    </row>
    <row r="27" spans="1:6" x14ac:dyDescent="0.2">
      <c r="A27" s="5" t="s">
        <v>18</v>
      </c>
      <c r="B27" s="5"/>
      <c r="C27" s="16">
        <f>C12+C16+C26</f>
        <v>3366</v>
      </c>
    </row>
  </sheetData>
  <mergeCells count="1">
    <mergeCell ref="A19:A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</sheetPr>
  <dimension ref="A2:J54"/>
  <sheetViews>
    <sheetView workbookViewId="0">
      <selection activeCell="E15" sqref="E15"/>
    </sheetView>
  </sheetViews>
  <sheetFormatPr defaultRowHeight="12.75" x14ac:dyDescent="0.2"/>
  <cols>
    <col min="1" max="1" width="8.140625" customWidth="1"/>
    <col min="2" max="2" width="8.42578125" customWidth="1"/>
    <col min="3" max="3" width="10.5703125" customWidth="1"/>
    <col min="4" max="4" width="43.42578125" bestFit="1" customWidth="1"/>
    <col min="5" max="5" width="7.42578125" customWidth="1"/>
    <col min="6" max="6" width="6.5703125" customWidth="1"/>
  </cols>
  <sheetData>
    <row r="2" spans="1:10" x14ac:dyDescent="0.2">
      <c r="A2" s="205">
        <v>2026</v>
      </c>
      <c r="B2" s="205"/>
      <c r="C2" s="205"/>
      <c r="D2" s="237" t="s">
        <v>19</v>
      </c>
    </row>
    <row r="3" spans="1:10" x14ac:dyDescent="0.2">
      <c r="D3" s="26"/>
    </row>
    <row r="4" spans="1:10" x14ac:dyDescent="0.2">
      <c r="D4" s="26" t="s">
        <v>243</v>
      </c>
    </row>
    <row r="5" spans="1:10" x14ac:dyDescent="0.2">
      <c r="A5" s="9"/>
      <c r="B5" s="9"/>
      <c r="C5" s="9"/>
      <c r="D5" s="78" t="s">
        <v>248</v>
      </c>
      <c r="F5" s="4"/>
    </row>
    <row r="6" spans="1:10" x14ac:dyDescent="0.2">
      <c r="A6" s="9"/>
      <c r="B6" s="9"/>
      <c r="C6" s="9"/>
      <c r="D6" s="78"/>
    </row>
    <row r="7" spans="1:10" x14ac:dyDescent="0.2">
      <c r="A7" s="13"/>
      <c r="B7" s="13"/>
      <c r="C7" s="13"/>
      <c r="D7" s="11"/>
    </row>
    <row r="8" spans="1:10" x14ac:dyDescent="0.2">
      <c r="A8" s="32" t="s">
        <v>428</v>
      </c>
      <c r="B8" s="32" t="s">
        <v>194</v>
      </c>
      <c r="C8" s="32" t="s">
        <v>328</v>
      </c>
      <c r="D8" s="6"/>
      <c r="E8" s="7" t="s">
        <v>21</v>
      </c>
      <c r="F8" s="5" t="s">
        <v>80</v>
      </c>
    </row>
    <row r="9" spans="1:10" x14ac:dyDescent="0.2">
      <c r="A9" s="5"/>
      <c r="B9" s="5"/>
      <c r="C9" s="5"/>
      <c r="D9" s="24"/>
      <c r="E9" s="14"/>
      <c r="F9" s="5"/>
    </row>
    <row r="10" spans="1:10" ht="25.5" x14ac:dyDescent="0.2">
      <c r="A10" s="6" t="s">
        <v>241</v>
      </c>
      <c r="B10" s="75" t="s">
        <v>248</v>
      </c>
      <c r="C10" s="75" t="s">
        <v>364</v>
      </c>
      <c r="D10" s="76" t="s">
        <v>499</v>
      </c>
      <c r="E10" s="103">
        <v>10000</v>
      </c>
      <c r="F10" s="72"/>
    </row>
    <row r="11" spans="1:10" x14ac:dyDescent="0.2">
      <c r="A11" s="24"/>
      <c r="B11" s="74"/>
      <c r="C11" s="74"/>
      <c r="D11" s="24"/>
      <c r="E11" s="14"/>
      <c r="F11" s="72"/>
    </row>
    <row r="12" spans="1:10" x14ac:dyDescent="0.2">
      <c r="A12" s="6" t="s">
        <v>241</v>
      </c>
      <c r="B12" s="75"/>
      <c r="C12" s="75"/>
      <c r="D12" s="76" t="s">
        <v>427</v>
      </c>
      <c r="E12" s="16">
        <f>E13+E14+E15+E16+E17</f>
        <v>29939</v>
      </c>
      <c r="F12" s="72"/>
    </row>
    <row r="13" spans="1:10" x14ac:dyDescent="0.2">
      <c r="A13" s="24"/>
      <c r="B13" s="251"/>
      <c r="C13" s="251"/>
      <c r="D13" s="204" t="s">
        <v>597</v>
      </c>
      <c r="E13" s="111">
        <v>989</v>
      </c>
      <c r="F13" s="251"/>
      <c r="G13" s="125"/>
      <c r="H13" s="136"/>
      <c r="I13" s="136"/>
      <c r="J13" s="136"/>
    </row>
    <row r="14" spans="1:10" ht="25.5" x14ac:dyDescent="0.2">
      <c r="A14" s="24"/>
      <c r="B14" s="210" t="s">
        <v>141</v>
      </c>
      <c r="C14" s="210" t="s">
        <v>557</v>
      </c>
      <c r="D14" s="202" t="s">
        <v>594</v>
      </c>
      <c r="E14" s="111"/>
      <c r="F14" s="72"/>
      <c r="G14" s="20"/>
    </row>
    <row r="15" spans="1:10" x14ac:dyDescent="0.2">
      <c r="A15" s="24"/>
      <c r="B15" s="210" t="s">
        <v>167</v>
      </c>
      <c r="C15" s="210" t="s">
        <v>378</v>
      </c>
      <c r="D15" s="202" t="s">
        <v>407</v>
      </c>
      <c r="E15" s="17">
        <f>Csatorna!H24</f>
        <v>11584</v>
      </c>
      <c r="F15" s="74"/>
      <c r="G15" s="45"/>
    </row>
    <row r="16" spans="1:10" x14ac:dyDescent="0.2">
      <c r="A16" s="24"/>
      <c r="B16" s="210" t="s">
        <v>595</v>
      </c>
      <c r="C16" s="210" t="s">
        <v>559</v>
      </c>
      <c r="D16" s="117" t="s">
        <v>560</v>
      </c>
      <c r="E16" s="17">
        <v>7366</v>
      </c>
      <c r="F16" s="74"/>
      <c r="G16" s="20"/>
    </row>
    <row r="17" spans="1:9" x14ac:dyDescent="0.2">
      <c r="A17" s="24"/>
      <c r="B17" s="251" t="s">
        <v>141</v>
      </c>
      <c r="C17" s="251" t="s">
        <v>460</v>
      </c>
      <c r="D17" s="187" t="s">
        <v>514</v>
      </c>
      <c r="E17" s="115">
        <v>10000</v>
      </c>
      <c r="F17" s="72"/>
    </row>
    <row r="18" spans="1:9" ht="26.25" customHeight="1" x14ac:dyDescent="0.2">
      <c r="A18" s="6" t="s">
        <v>241</v>
      </c>
      <c r="B18" s="75"/>
      <c r="C18" s="75"/>
      <c r="D18" s="51" t="s">
        <v>244</v>
      </c>
      <c r="E18" s="16">
        <f>E10+E12</f>
        <v>39939</v>
      </c>
      <c r="F18" s="75" t="s">
        <v>242</v>
      </c>
      <c r="H18" s="64"/>
    </row>
    <row r="19" spans="1:9" ht="18" customHeight="1" x14ac:dyDescent="0.2">
      <c r="A19" s="24"/>
      <c r="B19" s="24"/>
      <c r="C19" s="24"/>
      <c r="D19" s="24"/>
      <c r="E19" s="14"/>
      <c r="F19" s="72"/>
      <c r="H19" s="64"/>
    </row>
    <row r="20" spans="1:9" ht="17.25" customHeight="1" x14ac:dyDescent="0.2">
      <c r="A20" s="45"/>
      <c r="B20" s="45"/>
      <c r="C20" s="45"/>
      <c r="D20" s="54"/>
      <c r="E20" s="15"/>
      <c r="F20" s="79"/>
      <c r="G20" s="20"/>
      <c r="H20" s="64"/>
    </row>
    <row r="21" spans="1:9" x14ac:dyDescent="0.2">
      <c r="A21" s="45"/>
      <c r="B21" s="45"/>
      <c r="C21" s="45"/>
      <c r="D21" s="54"/>
      <c r="E21" s="15"/>
      <c r="F21" s="79"/>
    </row>
    <row r="22" spans="1:9" x14ac:dyDescent="0.2">
      <c r="A22" s="45"/>
      <c r="B22" s="45"/>
      <c r="C22" s="45"/>
      <c r="D22" s="54"/>
      <c r="E22" s="15"/>
      <c r="F22" s="79"/>
    </row>
    <row r="23" spans="1:9" x14ac:dyDescent="0.2">
      <c r="A23" s="45"/>
      <c r="B23" s="45"/>
      <c r="C23" s="45"/>
      <c r="D23" s="54"/>
      <c r="E23" s="15"/>
      <c r="F23" s="79"/>
    </row>
    <row r="24" spans="1:9" x14ac:dyDescent="0.2">
      <c r="A24" s="2"/>
      <c r="B24" s="2"/>
      <c r="C24" s="2"/>
      <c r="D24" s="40"/>
      <c r="E24" s="20"/>
      <c r="F24" s="95"/>
    </row>
    <row r="25" spans="1:9" ht="12.75" customHeight="1" x14ac:dyDescent="0.2">
      <c r="D25" s="54"/>
      <c r="F25" s="79"/>
    </row>
    <row r="26" spans="1:9" ht="12.75" customHeight="1" x14ac:dyDescent="0.2">
      <c r="A26" s="2"/>
      <c r="B26" s="2"/>
      <c r="C26" s="2"/>
      <c r="D26" s="54"/>
      <c r="E26" s="2"/>
      <c r="F26" s="95"/>
    </row>
    <row r="27" spans="1:9" ht="13.5" customHeight="1" x14ac:dyDescent="0.2">
      <c r="A27" s="2"/>
      <c r="B27" s="2"/>
      <c r="C27" s="2"/>
      <c r="D27" s="40"/>
      <c r="E27" s="2"/>
      <c r="F27" s="95"/>
    </row>
    <row r="28" spans="1:9" ht="13.5" customHeight="1" x14ac:dyDescent="0.2">
      <c r="A28" s="2"/>
      <c r="B28" s="2"/>
      <c r="C28" s="2"/>
      <c r="D28" s="40"/>
      <c r="E28" s="2"/>
      <c r="F28" s="95"/>
    </row>
    <row r="29" spans="1:9" ht="28.5" customHeight="1" x14ac:dyDescent="0.2">
      <c r="A29" s="2"/>
      <c r="B29" s="2"/>
      <c r="C29" s="2"/>
      <c r="D29" s="96"/>
      <c r="E29" s="20"/>
      <c r="F29" s="95"/>
      <c r="I29" s="45"/>
    </row>
    <row r="30" spans="1:9" ht="14.25" customHeight="1" x14ac:dyDescent="0.2">
      <c r="A30" s="2"/>
      <c r="B30" s="2"/>
      <c r="C30" s="2"/>
      <c r="D30" s="96"/>
      <c r="E30" s="20"/>
      <c r="F30" s="79"/>
    </row>
    <row r="31" spans="1:9" x14ac:dyDescent="0.2">
      <c r="A31" s="2"/>
      <c r="B31" s="2"/>
      <c r="C31" s="2"/>
      <c r="D31" s="53"/>
      <c r="E31" s="20"/>
      <c r="F31" s="79"/>
    </row>
    <row r="32" spans="1:9" x14ac:dyDescent="0.2">
      <c r="A32" s="2"/>
      <c r="B32" s="2"/>
      <c r="C32" s="2"/>
      <c r="D32" s="2"/>
      <c r="E32" s="20"/>
      <c r="F32" s="79"/>
    </row>
    <row r="33" spans="1:6" x14ac:dyDescent="0.2">
      <c r="A33" s="2"/>
      <c r="B33" s="2"/>
      <c r="C33" s="2"/>
      <c r="D33" s="2"/>
      <c r="E33" s="20"/>
      <c r="F33" s="79"/>
    </row>
    <row r="34" spans="1:6" x14ac:dyDescent="0.2">
      <c r="A34" s="2"/>
      <c r="B34" s="2"/>
      <c r="C34" s="2"/>
      <c r="D34" s="2"/>
      <c r="E34" s="20"/>
      <c r="F34" s="79"/>
    </row>
    <row r="35" spans="1:6" x14ac:dyDescent="0.2">
      <c r="A35" s="2"/>
      <c r="B35" s="2"/>
      <c r="C35" s="2"/>
      <c r="D35" s="2"/>
      <c r="E35" s="20"/>
      <c r="F35" s="79"/>
    </row>
    <row r="36" spans="1:6" x14ac:dyDescent="0.2">
      <c r="A36" s="2"/>
      <c r="B36" s="2"/>
      <c r="C36" s="2"/>
      <c r="D36" s="2"/>
      <c r="E36" s="20"/>
      <c r="F36" s="79"/>
    </row>
    <row r="37" spans="1:6" x14ac:dyDescent="0.2">
      <c r="A37" s="2"/>
      <c r="B37" s="2"/>
      <c r="C37" s="2"/>
      <c r="D37" s="2"/>
      <c r="E37" s="20"/>
      <c r="F37" s="79"/>
    </row>
    <row r="38" spans="1:6" x14ac:dyDescent="0.2">
      <c r="D38" s="2"/>
      <c r="E38" s="20"/>
      <c r="F38" s="79"/>
    </row>
    <row r="47" spans="1:6" x14ac:dyDescent="0.2">
      <c r="D47" s="45"/>
    </row>
    <row r="52" spans="5:5" x14ac:dyDescent="0.2">
      <c r="E52" s="2"/>
    </row>
    <row r="54" spans="5:5" x14ac:dyDescent="0.2">
      <c r="E54" s="2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5"/>
  </sheetPr>
  <dimension ref="A1:AY27"/>
  <sheetViews>
    <sheetView topLeftCell="A7" workbookViewId="0">
      <selection activeCell="C24" sqref="C24"/>
    </sheetView>
  </sheetViews>
  <sheetFormatPr defaultRowHeight="12.75" x14ac:dyDescent="0.2"/>
  <cols>
    <col min="1" max="1" width="10.42578125" customWidth="1"/>
    <col min="2" max="2" width="49.7109375" customWidth="1"/>
    <col min="3" max="3" width="7.7109375" customWidth="1"/>
    <col min="4" max="4" width="6.85546875" customWidth="1"/>
    <col min="5" max="5" width="5.140625" customWidth="1"/>
    <col min="6" max="6" width="4.85546875" customWidth="1"/>
    <col min="7" max="7" width="11.140625" customWidth="1"/>
    <col min="8" max="8" width="9.7109375" customWidth="1"/>
    <col min="9" max="9" width="11.28515625" customWidth="1"/>
    <col min="10" max="10" width="9.28515625" customWidth="1"/>
    <col min="11" max="11" width="10.140625" customWidth="1"/>
    <col min="14" max="18" width="10" customWidth="1"/>
    <col min="19" max="19" width="10.7109375" customWidth="1"/>
    <col min="20" max="20" width="11.28515625" customWidth="1"/>
    <col min="38" max="38" width="10.140625" customWidth="1"/>
  </cols>
  <sheetData>
    <row r="1" spans="1:51" x14ac:dyDescent="0.2">
      <c r="A1" s="201">
        <v>2026</v>
      </c>
      <c r="B1" s="236" t="s">
        <v>19</v>
      </c>
    </row>
    <row r="2" spans="1:51" s="1" customFormat="1" x14ac:dyDescent="0.2">
      <c r="A2" s="7"/>
      <c r="B2" s="11" t="s">
        <v>37</v>
      </c>
    </row>
    <row r="3" spans="1:51" s="1" customFormat="1" x14ac:dyDescent="0.2">
      <c r="A3" s="7"/>
      <c r="B3" s="10"/>
    </row>
    <row r="4" spans="1:51" x14ac:dyDescent="0.2">
      <c r="A4" s="130" t="s">
        <v>194</v>
      </c>
      <c r="B4" s="78" t="s">
        <v>249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4"/>
      <c r="AS4" s="4"/>
      <c r="AT4" s="4"/>
      <c r="AU4" s="4"/>
      <c r="AV4" s="4"/>
      <c r="AW4" s="4"/>
      <c r="AX4" s="4"/>
      <c r="AY4" s="4"/>
    </row>
    <row r="5" spans="1:51" x14ac:dyDescent="0.2">
      <c r="A5" s="40" t="s">
        <v>328</v>
      </c>
      <c r="B5" s="78" t="s">
        <v>365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51" x14ac:dyDescent="0.2">
      <c r="A6" s="32" t="s">
        <v>53</v>
      </c>
      <c r="B6" s="38"/>
      <c r="C6" s="38" t="s">
        <v>21</v>
      </c>
      <c r="D6" s="38" t="s">
        <v>80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51" x14ac:dyDescent="0.2">
      <c r="A7" s="5"/>
      <c r="B7" s="43"/>
      <c r="C7" s="19"/>
      <c r="D7" s="72"/>
      <c r="E7" s="47"/>
      <c r="F7" s="47"/>
    </row>
    <row r="8" spans="1:51" x14ac:dyDescent="0.2">
      <c r="A8" s="24" t="s">
        <v>79</v>
      </c>
      <c r="B8" s="202"/>
      <c r="C8" s="187">
        <v>0</v>
      </c>
      <c r="D8" s="74" t="s">
        <v>164</v>
      </c>
      <c r="E8" s="47"/>
      <c r="F8" s="47"/>
      <c r="G8" s="69"/>
    </row>
    <row r="9" spans="1:51" x14ac:dyDescent="0.2">
      <c r="A9" s="24" t="s">
        <v>58</v>
      </c>
      <c r="B9" s="13" t="s">
        <v>38</v>
      </c>
      <c r="C9" s="231">
        <v>0</v>
      </c>
      <c r="D9" s="74" t="s">
        <v>147</v>
      </c>
      <c r="E9" s="47"/>
      <c r="F9" s="47">
        <f>C7+C8</f>
        <v>0</v>
      </c>
      <c r="G9" s="230">
        <f>F9*0.27</f>
        <v>0</v>
      </c>
    </row>
    <row r="10" spans="1:51" x14ac:dyDescent="0.2">
      <c r="A10" s="6" t="s">
        <v>54</v>
      </c>
      <c r="B10" s="33" t="s">
        <v>60</v>
      </c>
      <c r="C10" s="16">
        <f>SUM(C7:C9)</f>
        <v>0</v>
      </c>
      <c r="D10" s="72"/>
      <c r="E10" s="47"/>
      <c r="F10" s="47"/>
    </row>
    <row r="11" spans="1:51" x14ac:dyDescent="0.2">
      <c r="A11" s="6"/>
      <c r="B11" s="33"/>
      <c r="C11" s="16"/>
      <c r="D11" s="72"/>
      <c r="E11" s="47"/>
      <c r="F11" s="47"/>
    </row>
    <row r="12" spans="1:51" x14ac:dyDescent="0.2">
      <c r="A12" s="24" t="s">
        <v>174</v>
      </c>
      <c r="B12" s="24" t="s">
        <v>262</v>
      </c>
      <c r="C12" s="17"/>
      <c r="D12" s="74" t="s">
        <v>175</v>
      </c>
      <c r="E12" s="47"/>
      <c r="F12" s="47"/>
    </row>
    <row r="13" spans="1:51" x14ac:dyDescent="0.2">
      <c r="A13" s="24" t="s">
        <v>57</v>
      </c>
      <c r="B13" s="24" t="s">
        <v>268</v>
      </c>
      <c r="C13" s="17"/>
      <c r="D13" s="74" t="s">
        <v>176</v>
      </c>
      <c r="E13" s="47"/>
      <c r="F13" s="47"/>
    </row>
    <row r="14" spans="1:51" x14ac:dyDescent="0.2">
      <c r="A14" s="6" t="s">
        <v>56</v>
      </c>
      <c r="B14" s="6" t="s">
        <v>59</v>
      </c>
      <c r="C14" s="16">
        <f>C12+C13</f>
        <v>0</v>
      </c>
      <c r="D14" s="75"/>
      <c r="E14" s="47"/>
      <c r="F14" s="47"/>
    </row>
    <row r="15" spans="1:51" x14ac:dyDescent="0.2">
      <c r="A15" s="62"/>
      <c r="B15" s="6"/>
      <c r="C15" s="6"/>
      <c r="D15" s="75"/>
      <c r="E15" s="47"/>
      <c r="F15" s="47"/>
    </row>
    <row r="16" spans="1:51" x14ac:dyDescent="0.2">
      <c r="A16" s="265" t="s">
        <v>45</v>
      </c>
      <c r="B16" s="9" t="s">
        <v>419</v>
      </c>
      <c r="C16" s="17">
        <v>500</v>
      </c>
      <c r="D16" s="74"/>
      <c r="E16" s="47"/>
      <c r="F16" s="47"/>
    </row>
    <row r="17" spans="1:7" x14ac:dyDescent="0.2">
      <c r="A17" s="269"/>
      <c r="B17" s="9" t="s">
        <v>282</v>
      </c>
      <c r="C17" s="17">
        <v>1800</v>
      </c>
      <c r="D17" s="74"/>
      <c r="E17" s="57">
        <f>SUM(C16:C17)</f>
        <v>2300</v>
      </c>
      <c r="F17" s="47"/>
    </row>
    <row r="18" spans="1:7" x14ac:dyDescent="0.2">
      <c r="A18" s="59" t="s">
        <v>45</v>
      </c>
      <c r="B18" s="32" t="s">
        <v>162</v>
      </c>
      <c r="C18" s="16">
        <f>SUM(C16:C17)</f>
        <v>2300</v>
      </c>
      <c r="D18" s="75" t="s">
        <v>149</v>
      </c>
      <c r="E18" s="57"/>
      <c r="F18" s="47"/>
    </row>
    <row r="19" spans="1:7" ht="74.25" customHeight="1" x14ac:dyDescent="0.2">
      <c r="A19" s="6" t="s">
        <v>49</v>
      </c>
      <c r="B19" s="68" t="s">
        <v>507</v>
      </c>
      <c r="C19" s="16">
        <v>5000</v>
      </c>
      <c r="D19" s="75" t="s">
        <v>154</v>
      </c>
      <c r="E19" s="47"/>
      <c r="F19" s="47"/>
      <c r="G19" s="69"/>
    </row>
    <row r="20" spans="1:7" x14ac:dyDescent="0.2">
      <c r="A20" s="6" t="s">
        <v>52</v>
      </c>
      <c r="B20" s="9"/>
      <c r="C20" s="16"/>
      <c r="D20" s="75" t="s">
        <v>255</v>
      </c>
      <c r="E20" s="47"/>
      <c r="F20" s="47"/>
    </row>
    <row r="21" spans="1:7" x14ac:dyDescent="0.2">
      <c r="A21" s="6" t="s">
        <v>50</v>
      </c>
      <c r="B21" s="9" t="s">
        <v>573</v>
      </c>
      <c r="C21" s="16">
        <v>1500</v>
      </c>
      <c r="D21" s="75" t="s">
        <v>156</v>
      </c>
      <c r="E21" s="57">
        <f>SUM(C20:C21)</f>
        <v>1500</v>
      </c>
      <c r="F21" s="47"/>
    </row>
    <row r="22" spans="1:7" x14ac:dyDescent="0.2">
      <c r="A22" s="5"/>
      <c r="B22" s="37" t="s">
        <v>11</v>
      </c>
      <c r="C22" s="17"/>
      <c r="D22" s="72"/>
      <c r="E22" s="47"/>
      <c r="F22" s="47"/>
      <c r="G22" s="21"/>
    </row>
    <row r="23" spans="1:7" ht="15" customHeight="1" x14ac:dyDescent="0.2">
      <c r="A23" s="5"/>
      <c r="B23" s="37"/>
      <c r="C23" s="5"/>
      <c r="D23" s="72"/>
      <c r="E23" s="47"/>
      <c r="F23" s="47"/>
      <c r="G23" s="21"/>
    </row>
    <row r="24" spans="1:7" ht="14.25" customHeight="1" x14ac:dyDescent="0.2">
      <c r="A24" s="6" t="s">
        <v>81</v>
      </c>
      <c r="B24" s="37" t="s">
        <v>12</v>
      </c>
      <c r="C24" s="120">
        <v>2376</v>
      </c>
      <c r="D24" s="75" t="s">
        <v>158</v>
      </c>
      <c r="E24" s="47"/>
      <c r="F24" s="57">
        <f>C18+C19+C20+C21</f>
        <v>8800</v>
      </c>
      <c r="G24" s="137">
        <f>F24*0.27</f>
        <v>2376</v>
      </c>
    </row>
    <row r="25" spans="1:7" ht="15" customHeight="1" x14ac:dyDescent="0.2">
      <c r="A25" s="5"/>
      <c r="B25" s="37"/>
      <c r="C25" s="17"/>
      <c r="D25" s="72"/>
      <c r="E25" s="47"/>
      <c r="F25" s="47"/>
    </row>
    <row r="26" spans="1:7" ht="14.25" customHeight="1" x14ac:dyDescent="0.2">
      <c r="A26" s="6" t="s">
        <v>64</v>
      </c>
      <c r="B26" s="33" t="s">
        <v>63</v>
      </c>
      <c r="C26" s="16">
        <f>C18+C19+C21+C24</f>
        <v>11176</v>
      </c>
      <c r="E26" s="47"/>
      <c r="F26" s="47"/>
    </row>
    <row r="27" spans="1:7" ht="15" customHeight="1" x14ac:dyDescent="0.2">
      <c r="A27" s="5" t="s">
        <v>18</v>
      </c>
      <c r="B27" s="5"/>
      <c r="C27" s="16">
        <f>C10+C14+C26</f>
        <v>11176</v>
      </c>
    </row>
  </sheetData>
  <mergeCells count="1">
    <mergeCell ref="A16:A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F25"/>
  <sheetViews>
    <sheetView workbookViewId="0">
      <selection activeCell="C22" sqref="C22"/>
    </sheetView>
  </sheetViews>
  <sheetFormatPr defaultRowHeight="12.75" x14ac:dyDescent="0.2"/>
  <cols>
    <col min="1" max="1" width="9.5703125" customWidth="1"/>
    <col min="2" max="2" width="45.7109375" customWidth="1"/>
    <col min="3" max="3" width="5" customWidth="1"/>
    <col min="4" max="4" width="7.42578125" customWidth="1"/>
    <col min="5" max="5" width="4.7109375" customWidth="1"/>
  </cols>
  <sheetData>
    <row r="1" spans="1:6" x14ac:dyDescent="0.2">
      <c r="A1" s="201">
        <v>2026</v>
      </c>
      <c r="B1" s="236" t="s">
        <v>19</v>
      </c>
    </row>
    <row r="2" spans="1:6" x14ac:dyDescent="0.2">
      <c r="A2" s="7"/>
      <c r="B2" s="11" t="s">
        <v>129</v>
      </c>
      <c r="C2" s="1"/>
      <c r="D2" s="1"/>
      <c r="E2" s="1"/>
      <c r="F2" s="1"/>
    </row>
    <row r="3" spans="1:6" x14ac:dyDescent="0.2">
      <c r="A3" s="7"/>
      <c r="B3" s="10"/>
      <c r="C3" s="1"/>
      <c r="D3" s="1"/>
      <c r="E3" s="1"/>
      <c r="F3" s="1"/>
    </row>
    <row r="4" spans="1:6" x14ac:dyDescent="0.2">
      <c r="A4" s="130" t="s">
        <v>194</v>
      </c>
      <c r="B4" s="78" t="s">
        <v>366</v>
      </c>
      <c r="D4" s="3"/>
      <c r="E4" s="3"/>
      <c r="F4" s="3"/>
    </row>
    <row r="5" spans="1:6" x14ac:dyDescent="0.2">
      <c r="A5" s="40" t="s">
        <v>328</v>
      </c>
      <c r="B5" s="11">
        <v>1114</v>
      </c>
      <c r="D5" s="3"/>
      <c r="E5" s="3"/>
      <c r="F5" s="3"/>
    </row>
    <row r="6" spans="1:6" x14ac:dyDescent="0.2">
      <c r="A6" s="32" t="s">
        <v>53</v>
      </c>
      <c r="B6" s="38"/>
      <c r="C6" s="38" t="s">
        <v>21</v>
      </c>
      <c r="D6" s="38" t="s">
        <v>80</v>
      </c>
      <c r="E6" s="1"/>
      <c r="F6" s="1"/>
    </row>
    <row r="7" spans="1:6" ht="26.25" customHeight="1" x14ac:dyDescent="0.2">
      <c r="A7" s="5"/>
      <c r="B7" s="43"/>
      <c r="C7" s="19"/>
      <c r="D7" s="72"/>
      <c r="E7" s="47"/>
      <c r="F7" s="47"/>
    </row>
    <row r="8" spans="1:6" x14ac:dyDescent="0.2">
      <c r="A8" s="5"/>
      <c r="B8" s="13" t="s">
        <v>38</v>
      </c>
      <c r="C8" s="19"/>
      <c r="D8" s="72"/>
      <c r="E8" s="47"/>
      <c r="F8" s="47"/>
    </row>
    <row r="9" spans="1:6" x14ac:dyDescent="0.2">
      <c r="A9" s="6" t="s">
        <v>54</v>
      </c>
      <c r="B9" s="33" t="s">
        <v>60</v>
      </c>
      <c r="C9" s="16">
        <f>C7+C8</f>
        <v>0</v>
      </c>
      <c r="D9" s="72"/>
      <c r="E9" s="47"/>
      <c r="F9" s="47"/>
    </row>
    <row r="10" spans="1:6" x14ac:dyDescent="0.2">
      <c r="A10" s="6"/>
      <c r="B10" s="33"/>
      <c r="C10" s="16"/>
      <c r="D10" s="72"/>
      <c r="E10" s="47"/>
      <c r="F10" s="47"/>
    </row>
    <row r="11" spans="1:6" x14ac:dyDescent="0.2">
      <c r="A11" s="5"/>
      <c r="B11" s="13" t="s">
        <v>61</v>
      </c>
      <c r="C11" s="19"/>
      <c r="D11" s="72"/>
      <c r="E11" s="47"/>
      <c r="F11" s="47"/>
    </row>
    <row r="12" spans="1:6" x14ac:dyDescent="0.2">
      <c r="A12" s="5"/>
      <c r="B12" s="13" t="s">
        <v>38</v>
      </c>
      <c r="C12" s="19"/>
      <c r="D12" s="72"/>
      <c r="E12" s="47"/>
      <c r="F12" s="47"/>
    </row>
    <row r="13" spans="1:6" x14ac:dyDescent="0.2">
      <c r="A13" s="6" t="s">
        <v>56</v>
      </c>
      <c r="B13" s="6" t="s">
        <v>59</v>
      </c>
      <c r="C13" s="6">
        <f>C11+C12</f>
        <v>0</v>
      </c>
      <c r="D13" s="75"/>
      <c r="E13" s="47"/>
      <c r="F13" s="47"/>
    </row>
    <row r="14" spans="1:6" x14ac:dyDescent="0.2">
      <c r="A14" s="62"/>
      <c r="B14" s="6"/>
      <c r="C14" s="6"/>
      <c r="D14" s="75"/>
      <c r="E14" s="47"/>
      <c r="F14" s="47"/>
    </row>
    <row r="15" spans="1:6" x14ac:dyDescent="0.2">
      <c r="A15" s="266" t="s">
        <v>45</v>
      </c>
      <c r="B15" s="37" t="s">
        <v>127</v>
      </c>
      <c r="C15" s="17">
        <v>50</v>
      </c>
      <c r="D15" s="72"/>
      <c r="E15" s="47"/>
      <c r="F15" s="47"/>
    </row>
    <row r="16" spans="1:6" x14ac:dyDescent="0.2">
      <c r="A16" s="260"/>
      <c r="B16" s="9" t="s">
        <v>508</v>
      </c>
      <c r="C16" s="17">
        <v>100</v>
      </c>
      <c r="D16" s="72"/>
      <c r="E16" s="57">
        <f>SUM(C15:C16)</f>
        <v>150</v>
      </c>
      <c r="F16" s="47"/>
    </row>
    <row r="17" spans="1:6" x14ac:dyDescent="0.2">
      <c r="A17" s="59" t="s">
        <v>45</v>
      </c>
      <c r="B17" s="32" t="s">
        <v>162</v>
      </c>
      <c r="C17" s="16">
        <f>SUM(C15:C16)</f>
        <v>150</v>
      </c>
      <c r="D17" s="75" t="s">
        <v>149</v>
      </c>
      <c r="E17" s="57"/>
      <c r="F17" s="47"/>
    </row>
    <row r="18" spans="1:6" ht="40.5" customHeight="1" x14ac:dyDescent="0.2">
      <c r="A18" s="6" t="s">
        <v>49</v>
      </c>
      <c r="B18" s="50" t="s">
        <v>132</v>
      </c>
      <c r="C18" s="16">
        <v>200</v>
      </c>
      <c r="D18" s="75" t="s">
        <v>154</v>
      </c>
      <c r="E18" s="47"/>
      <c r="F18" s="47"/>
    </row>
    <row r="19" spans="1:6" x14ac:dyDescent="0.2">
      <c r="A19" s="270" t="s">
        <v>50</v>
      </c>
      <c r="B19" s="37"/>
      <c r="C19" s="17"/>
      <c r="D19" s="72"/>
      <c r="E19" s="47"/>
      <c r="F19" s="47"/>
    </row>
    <row r="20" spans="1:6" x14ac:dyDescent="0.2">
      <c r="A20" s="271"/>
      <c r="B20" s="37" t="s">
        <v>128</v>
      </c>
      <c r="C20" s="16"/>
      <c r="D20" s="75"/>
      <c r="E20" s="57"/>
      <c r="F20" s="47"/>
    </row>
    <row r="21" spans="1:6" x14ac:dyDescent="0.2">
      <c r="A21" s="5"/>
      <c r="B21" s="37" t="s">
        <v>11</v>
      </c>
      <c r="C21" s="17"/>
      <c r="D21" s="74" t="s">
        <v>156</v>
      </c>
      <c r="E21" s="47"/>
      <c r="F21" s="47"/>
    </row>
    <row r="22" spans="1:6" x14ac:dyDescent="0.2">
      <c r="A22" s="6" t="s">
        <v>81</v>
      </c>
      <c r="B22" s="37" t="s">
        <v>12</v>
      </c>
      <c r="C22" s="120">
        <v>95</v>
      </c>
      <c r="D22" s="75" t="s">
        <v>158</v>
      </c>
      <c r="E22" s="57">
        <f>C17+C18+C21</f>
        <v>350</v>
      </c>
      <c r="F22" s="138">
        <f>E22*0.27</f>
        <v>94.5</v>
      </c>
    </row>
    <row r="23" spans="1:6" x14ac:dyDescent="0.2">
      <c r="A23" s="5"/>
      <c r="B23" s="37" t="s">
        <v>15</v>
      </c>
      <c r="C23" s="17"/>
      <c r="D23" s="72"/>
      <c r="E23" s="47"/>
      <c r="F23" s="47"/>
    </row>
    <row r="24" spans="1:6" x14ac:dyDescent="0.2">
      <c r="A24" s="6" t="s">
        <v>64</v>
      </c>
      <c r="B24" s="33" t="s">
        <v>63</v>
      </c>
      <c r="C24" s="16">
        <f>C17+C18+C21+C22</f>
        <v>445</v>
      </c>
      <c r="E24" s="47"/>
      <c r="F24" s="47"/>
    </row>
    <row r="25" spans="1:6" x14ac:dyDescent="0.2">
      <c r="A25" s="5" t="s">
        <v>18</v>
      </c>
      <c r="B25" s="5"/>
      <c r="C25" s="16">
        <f>C9+C13+C24</f>
        <v>445</v>
      </c>
    </row>
  </sheetData>
  <mergeCells count="2">
    <mergeCell ref="A15:A16"/>
    <mergeCell ref="A19:A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G23"/>
  <sheetViews>
    <sheetView workbookViewId="0">
      <selection activeCell="C20" sqref="C20"/>
    </sheetView>
  </sheetViews>
  <sheetFormatPr defaultRowHeight="12.75" x14ac:dyDescent="0.2"/>
  <cols>
    <col min="1" max="1" width="8.7109375" customWidth="1"/>
    <col min="2" max="2" width="46.5703125" customWidth="1"/>
    <col min="3" max="3" width="6.7109375" customWidth="1"/>
    <col min="4" max="4" width="7.7109375" customWidth="1"/>
    <col min="5" max="5" width="3.85546875" customWidth="1"/>
    <col min="6" max="6" width="5.85546875" customWidth="1"/>
  </cols>
  <sheetData>
    <row r="1" spans="1:4" x14ac:dyDescent="0.2">
      <c r="A1" s="201">
        <v>2026</v>
      </c>
      <c r="B1" s="236" t="s">
        <v>19</v>
      </c>
    </row>
    <row r="2" spans="1:4" x14ac:dyDescent="0.2">
      <c r="A2" s="7"/>
      <c r="B2" s="11"/>
      <c r="C2" s="1"/>
      <c r="D2" s="1"/>
    </row>
    <row r="3" spans="1:4" x14ac:dyDescent="0.2">
      <c r="A3" s="7"/>
      <c r="B3" s="11" t="s">
        <v>110</v>
      </c>
      <c r="C3" s="1"/>
      <c r="D3" s="1"/>
    </row>
    <row r="4" spans="1:4" x14ac:dyDescent="0.2">
      <c r="A4" s="130" t="s">
        <v>194</v>
      </c>
      <c r="B4" s="78" t="s">
        <v>367</v>
      </c>
      <c r="D4" s="3"/>
    </row>
    <row r="5" spans="1:4" x14ac:dyDescent="0.2">
      <c r="A5" s="40" t="s">
        <v>328</v>
      </c>
      <c r="B5" s="11">
        <v>1130</v>
      </c>
      <c r="D5" s="1"/>
    </row>
    <row r="6" spans="1:4" x14ac:dyDescent="0.2">
      <c r="A6" s="32" t="s">
        <v>53</v>
      </c>
      <c r="B6" s="38"/>
      <c r="C6" s="38" t="s">
        <v>21</v>
      </c>
      <c r="D6" s="38" t="s">
        <v>80</v>
      </c>
    </row>
    <row r="7" spans="1:4" x14ac:dyDescent="0.2">
      <c r="A7" s="5"/>
      <c r="B7" s="13"/>
      <c r="C7" s="19"/>
      <c r="D7" s="5"/>
    </row>
    <row r="8" spans="1:4" x14ac:dyDescent="0.2">
      <c r="A8" s="5"/>
      <c r="B8" s="13" t="s">
        <v>38</v>
      </c>
      <c r="C8" s="19"/>
      <c r="D8" s="5"/>
    </row>
    <row r="9" spans="1:4" x14ac:dyDescent="0.2">
      <c r="A9" s="6" t="s">
        <v>54</v>
      </c>
      <c r="B9" s="33" t="s">
        <v>60</v>
      </c>
      <c r="C9" s="16">
        <f>C7+C8</f>
        <v>0</v>
      </c>
      <c r="D9" s="5"/>
    </row>
    <row r="10" spans="1:4" x14ac:dyDescent="0.2">
      <c r="A10" s="6"/>
      <c r="B10" s="33"/>
      <c r="C10" s="16"/>
      <c r="D10" s="5"/>
    </row>
    <row r="11" spans="1:4" x14ac:dyDescent="0.2">
      <c r="A11" s="5"/>
      <c r="B11" s="13" t="s">
        <v>61</v>
      </c>
      <c r="C11" s="19"/>
      <c r="D11" s="5"/>
    </row>
    <row r="12" spans="1:4" x14ac:dyDescent="0.2">
      <c r="A12" s="5"/>
      <c r="B12" s="13" t="s">
        <v>38</v>
      </c>
      <c r="C12" s="19"/>
      <c r="D12" s="5"/>
    </row>
    <row r="13" spans="1:4" x14ac:dyDescent="0.2">
      <c r="A13" s="6" t="s">
        <v>56</v>
      </c>
      <c r="B13" s="6" t="s">
        <v>59</v>
      </c>
      <c r="C13" s="6">
        <f>C11+C12</f>
        <v>0</v>
      </c>
      <c r="D13" s="6"/>
    </row>
    <row r="14" spans="1:4" x14ac:dyDescent="0.2">
      <c r="A14" s="62"/>
      <c r="B14" s="6"/>
      <c r="C14" s="6"/>
      <c r="D14" s="6"/>
    </row>
    <row r="15" spans="1:4" x14ac:dyDescent="0.2">
      <c r="A15" s="98" t="s">
        <v>45</v>
      </c>
      <c r="B15" s="24" t="s">
        <v>250</v>
      </c>
      <c r="C15" s="17">
        <v>500</v>
      </c>
      <c r="D15" s="74" t="s">
        <v>149</v>
      </c>
    </row>
    <row r="16" spans="1:4" ht="27.6" customHeight="1" x14ac:dyDescent="0.2">
      <c r="A16" s="24" t="s">
        <v>49</v>
      </c>
      <c r="B16" s="43" t="s">
        <v>251</v>
      </c>
      <c r="C16" s="17">
        <v>100</v>
      </c>
      <c r="D16" s="74" t="s">
        <v>154</v>
      </c>
    </row>
    <row r="17" spans="1:7" x14ac:dyDescent="0.2">
      <c r="A17" s="98" t="s">
        <v>50</v>
      </c>
      <c r="B17" s="24" t="s">
        <v>134</v>
      </c>
      <c r="C17" s="17">
        <v>30</v>
      </c>
      <c r="D17" s="74" t="s">
        <v>156</v>
      </c>
    </row>
    <row r="18" spans="1:7" x14ac:dyDescent="0.2">
      <c r="A18" s="5"/>
      <c r="B18" s="13"/>
      <c r="C18" s="17"/>
      <c r="D18" s="5"/>
      <c r="F18" s="15">
        <f>C15+C16+C17</f>
        <v>630</v>
      </c>
      <c r="G18" s="133">
        <f>F18*0.27</f>
        <v>170.10000000000002</v>
      </c>
    </row>
    <row r="19" spans="1:7" x14ac:dyDescent="0.2">
      <c r="A19" s="5"/>
      <c r="B19" s="5"/>
      <c r="C19" s="5"/>
      <c r="D19" s="5"/>
    </row>
    <row r="20" spans="1:7" x14ac:dyDescent="0.2">
      <c r="A20" s="5" t="s">
        <v>81</v>
      </c>
      <c r="B20" s="13" t="s">
        <v>12</v>
      </c>
      <c r="C20" s="139">
        <v>170</v>
      </c>
      <c r="D20" s="5">
        <v>53511</v>
      </c>
      <c r="F20" s="15"/>
    </row>
    <row r="21" spans="1:7" x14ac:dyDescent="0.2">
      <c r="A21" s="5"/>
      <c r="B21" s="13"/>
      <c r="C21" s="17"/>
      <c r="D21" s="5"/>
    </row>
    <row r="22" spans="1:7" x14ac:dyDescent="0.2">
      <c r="A22" s="6" t="s">
        <v>64</v>
      </c>
      <c r="B22" s="33" t="s">
        <v>63</v>
      </c>
      <c r="C22" s="16">
        <f>SUM(C15:C21)</f>
        <v>800</v>
      </c>
    </row>
    <row r="23" spans="1:7" x14ac:dyDescent="0.2">
      <c r="A23" s="5" t="s">
        <v>18</v>
      </c>
      <c r="B23" s="5"/>
      <c r="C23" s="16">
        <f>C9+C13+C22</f>
        <v>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38</vt:i4>
      </vt:variant>
    </vt:vector>
  </HeadingPairs>
  <TitlesOfParts>
    <vt:vector size="38" baseType="lpstr">
      <vt:lpstr>Kiadások összesen</vt:lpstr>
      <vt:lpstr>Önk.ált.igazg.</vt:lpstr>
      <vt:lpstr>Támogatások_Átadott pénzek</vt:lpstr>
      <vt:lpstr>Pályázatok</vt:lpstr>
      <vt:lpstr>Településfejl.</vt:lpstr>
      <vt:lpstr>Tartalék</vt:lpstr>
      <vt:lpstr>közutak</vt:lpstr>
      <vt:lpstr>Kerékpárút</vt:lpstr>
      <vt:lpstr>Köztemető fennt.</vt:lpstr>
      <vt:lpstr>Önk.tul.ingatlan</vt:lpstr>
      <vt:lpstr>Zöldterület</vt:lpstr>
      <vt:lpstr>Közvil.</vt:lpstr>
      <vt:lpstr>Víztermelés</vt:lpstr>
      <vt:lpstr>Csatorna</vt:lpstr>
      <vt:lpstr>Községgazd</vt:lpstr>
      <vt:lpstr>Civil ház</vt:lpstr>
      <vt:lpstr>Múzeum</vt:lpstr>
      <vt:lpstr>Óvoda_önk.nál</vt:lpstr>
      <vt:lpstr>Szociális mintapr.147</vt:lpstr>
      <vt:lpstr>Fogorvos</vt:lpstr>
      <vt:lpstr>HOSZ</vt:lpstr>
      <vt:lpstr>Védőnői</vt:lpstr>
      <vt:lpstr>Napközi</vt:lpstr>
      <vt:lpstr>Műv.ház</vt:lpstr>
      <vt:lpstr>szociális</vt:lpstr>
      <vt:lpstr>szoc.tüzelő pály.</vt:lpstr>
      <vt:lpstr>Szoc.étktés</vt:lpstr>
      <vt:lpstr>Intézm.kiv.gyermétk.</vt:lpstr>
      <vt:lpstr>felnőtt étkezés</vt:lpstr>
      <vt:lpstr>Oviétk</vt:lpstr>
      <vt:lpstr>Isk. étkezés</vt:lpstr>
      <vt:lpstr>Óvoda</vt:lpstr>
      <vt:lpstr>Polg.Hiv.</vt:lpstr>
      <vt:lpstr>bölcsi szakmai</vt:lpstr>
      <vt:lpstr>bölcsi étk.</vt:lpstr>
      <vt:lpstr>bölcsi időszakos</vt:lpstr>
      <vt:lpstr>Házi segítségny</vt:lpstr>
      <vt:lpstr>Családsegítő- és gyj.sz</vt:lpstr>
    </vt:vector>
  </TitlesOfParts>
  <Company>Kóka Község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ado1</cp:lastModifiedBy>
  <cp:lastPrinted>2025-01-22T14:08:33Z</cp:lastPrinted>
  <dcterms:created xsi:type="dcterms:W3CDTF">2009-12-11T07:01:40Z</dcterms:created>
  <dcterms:modified xsi:type="dcterms:W3CDTF">2026-02-11T11:07:18Z</dcterms:modified>
</cp:coreProperties>
</file>